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/>
  <bookViews>
    <workbookView xWindow="0" yWindow="0" windowWidth="23256" windowHeight="13176" tabRatio="801" activeTab="1"/>
  </bookViews>
  <sheets>
    <sheet name="planilha " sheetId="12" r:id="rId1"/>
    <sheet name="cronograma" sheetId="18" r:id="rId2"/>
    <sheet name="MEMORIA DE CALCULO" sheetId="13" state="hidden" r:id="rId3"/>
    <sheet name="TRECHO 1" sheetId="14" state="hidden" r:id="rId4"/>
    <sheet name="TRECHO 2" sheetId="16" state="hidden" r:id="rId5"/>
    <sheet name="TRECHO 3" sheetId="17" state="hidden" r:id="rId6"/>
  </sheets>
  <externalReferences>
    <externalReference r:id="rId7"/>
  </externalReferences>
  <definedNames>
    <definedName name="_xlnm.Print_Area" localSheetId="2">'MEMORIA DE CALCULO'!$A$1:$I$133</definedName>
    <definedName name="_xlnm.Print_Area" localSheetId="0">'planilha '!$B$2:$AO$53</definedName>
    <definedName name="_xlnm.Print_Area" localSheetId="3">'TRECHO 1'!$A$1:$I$99</definedName>
    <definedName name="_xlnm.Print_Area" localSheetId="4">'TRECHO 2'!$A$1:$I$99</definedName>
    <definedName name="_xlnm.Print_Area" localSheetId="5">'TRECHO 3'!$A$1:$I$99</definedName>
    <definedName name="_xlnm.Print_Titles" localSheetId="0">'planilha '!$1:$29</definedName>
  </definedNames>
  <calcPr calcId="144525"/>
  <fileRecoveryPr autoRecover="0"/>
</workbook>
</file>

<file path=xl/calcChain.xml><?xml version="1.0" encoding="utf-8"?>
<calcChain xmlns="http://schemas.openxmlformats.org/spreadsheetml/2006/main">
  <c r="H15" i="18" l="1"/>
  <c r="G15" i="18"/>
  <c r="H16" i="18"/>
  <c r="G16" i="18"/>
  <c r="F15" i="18"/>
  <c r="F16" i="18"/>
  <c r="E15" i="18"/>
  <c r="E16" i="18"/>
  <c r="D15" i="18"/>
  <c r="I16" i="18"/>
  <c r="D16" i="18"/>
  <c r="H13" i="18"/>
  <c r="G13" i="18"/>
  <c r="D13" i="18"/>
  <c r="H11" i="18"/>
  <c r="G11" i="18"/>
  <c r="F11" i="18"/>
  <c r="F13" i="18"/>
  <c r="E13" i="18"/>
  <c r="E11" i="18"/>
  <c r="D11" i="18"/>
  <c r="D7" i="18"/>
  <c r="I15" i="18" l="1"/>
  <c r="B3" i="18" l="1"/>
  <c r="V43" i="12" l="1"/>
  <c r="V41" i="12" l="1"/>
  <c r="V42" i="12" l="1"/>
  <c r="AJ18" i="12" l="1"/>
  <c r="F84" i="13" l="1"/>
  <c r="F85" i="13"/>
  <c r="H85" i="13" s="1"/>
  <c r="F83" i="13"/>
  <c r="H83" i="13" s="1"/>
  <c r="H84" i="13"/>
  <c r="F76" i="13"/>
  <c r="H76" i="13" s="1"/>
  <c r="D105" i="13" s="1"/>
  <c r="F105" i="13" s="1"/>
  <c r="H105" i="13" s="1"/>
  <c r="F75" i="13"/>
  <c r="H75" i="13" s="1"/>
  <c r="D104" i="13" s="1"/>
  <c r="F104" i="13" s="1"/>
  <c r="H104" i="13" s="1"/>
  <c r="F74" i="13"/>
  <c r="H74" i="13" s="1"/>
  <c r="D103" i="13" s="1"/>
  <c r="F103" i="13" s="1"/>
  <c r="H103" i="13" s="1"/>
  <c r="F67" i="13"/>
  <c r="H67" i="13" s="1"/>
  <c r="F66" i="13"/>
  <c r="F65" i="13"/>
  <c r="D123" i="13"/>
  <c r="F123" i="13" s="1"/>
  <c r="H123" i="13" s="1"/>
  <c r="D114" i="13"/>
  <c r="F114" i="13" s="1"/>
  <c r="H114" i="13" s="1"/>
  <c r="D113" i="13"/>
  <c r="F113" i="13" s="1"/>
  <c r="H113" i="13" s="1"/>
  <c r="D115" i="13"/>
  <c r="F115" i="13" s="1"/>
  <c r="H115" i="13" s="1"/>
  <c r="D83" i="16"/>
  <c r="D83" i="14"/>
  <c r="D106" i="13"/>
  <c r="G95" i="13"/>
  <c r="H95" i="13" s="1"/>
  <c r="G96" i="13"/>
  <c r="G94" i="13"/>
  <c r="G93" i="13"/>
  <c r="H93" i="13" s="1"/>
  <c r="H66" i="13"/>
  <c r="H48" i="13"/>
  <c r="E35" i="13"/>
  <c r="E36" i="13"/>
  <c r="D35" i="13"/>
  <c r="D36" i="13"/>
  <c r="F7" i="13"/>
  <c r="H7" i="13" s="1"/>
  <c r="F8" i="13"/>
  <c r="D17" i="13" s="1"/>
  <c r="F17" i="13" s="1"/>
  <c r="H17" i="13" s="1"/>
  <c r="F6" i="13"/>
  <c r="H6" i="13" s="1"/>
  <c r="D24" i="13" s="1"/>
  <c r="F24" i="13" s="1"/>
  <c r="H24" i="13" s="1"/>
  <c r="H94" i="13" l="1"/>
  <c r="H86" i="13"/>
  <c r="F36" i="13"/>
  <c r="F35" i="13"/>
  <c r="H36" i="13"/>
  <c r="D57" i="13" s="1"/>
  <c r="F57" i="13" s="1"/>
  <c r="H57" i="13" s="1"/>
  <c r="H35" i="13"/>
  <c r="D56" i="13" s="1"/>
  <c r="F56" i="13" s="1"/>
  <c r="H56" i="13" s="1"/>
  <c r="D25" i="13"/>
  <c r="F25" i="13" s="1"/>
  <c r="H25" i="13" s="1"/>
  <c r="H116" i="13"/>
  <c r="H77" i="13"/>
  <c r="H8" i="13"/>
  <c r="H9" i="13" s="1"/>
  <c r="D16" i="13"/>
  <c r="F16" i="13" s="1"/>
  <c r="H16" i="13" s="1"/>
  <c r="H107" i="13"/>
  <c r="H97" i="13"/>
  <c r="AT32" i="12"/>
  <c r="D26" i="13" l="1"/>
  <c r="F26" i="13" s="1"/>
  <c r="H26" i="13" s="1"/>
  <c r="H27" i="13" s="1"/>
  <c r="D83" i="17"/>
  <c r="F83" i="17" s="1"/>
  <c r="H83" i="17" s="1"/>
  <c r="H84" i="17" s="1"/>
  <c r="D90" i="17"/>
  <c r="F90" i="17" s="1"/>
  <c r="H90" i="17" s="1"/>
  <c r="H91" i="17" s="1"/>
  <c r="F76" i="17"/>
  <c r="H68" i="17"/>
  <c r="G68" i="17"/>
  <c r="D67" i="17"/>
  <c r="D75" i="17"/>
  <c r="F75" i="17" s="1"/>
  <c r="H75" i="17" s="1"/>
  <c r="H77" i="17" s="1"/>
  <c r="F52" i="17"/>
  <c r="H52" i="17" s="1"/>
  <c r="H53" i="17" s="1"/>
  <c r="F38" i="17"/>
  <c r="H38" i="17" s="1"/>
  <c r="F31" i="17"/>
  <c r="H31" i="17" s="1"/>
  <c r="F30" i="17"/>
  <c r="H30" i="17" s="1"/>
  <c r="F29" i="17"/>
  <c r="H29" i="17" s="1"/>
  <c r="E28" i="17"/>
  <c r="D28" i="17"/>
  <c r="F6" i="17"/>
  <c r="H6" i="17" s="1"/>
  <c r="H7" i="17" s="1"/>
  <c r="E52" i="16"/>
  <c r="D52" i="16"/>
  <c r="D90" i="16"/>
  <c r="F90" i="16" s="1"/>
  <c r="H90" i="16" s="1"/>
  <c r="H91" i="16" s="1"/>
  <c r="F83" i="16"/>
  <c r="H83" i="16" s="1"/>
  <c r="H84" i="16" s="1"/>
  <c r="F76" i="16"/>
  <c r="H68" i="16"/>
  <c r="G68" i="16"/>
  <c r="F59" i="16"/>
  <c r="H59" i="16" s="1"/>
  <c r="H60" i="16" s="1"/>
  <c r="F38" i="16"/>
  <c r="H38" i="16" s="1"/>
  <c r="F31" i="16"/>
  <c r="H31" i="16" s="1"/>
  <c r="F30" i="16"/>
  <c r="H30" i="16" s="1"/>
  <c r="F29" i="16"/>
  <c r="H29" i="16" s="1"/>
  <c r="E28" i="16"/>
  <c r="D28" i="16"/>
  <c r="F28" i="16" s="1"/>
  <c r="F6" i="16"/>
  <c r="H6" i="16" s="1"/>
  <c r="H7" i="16" s="1"/>
  <c r="E59" i="14"/>
  <c r="D67" i="14" s="1"/>
  <c r="H67" i="14" s="1"/>
  <c r="D59" i="14"/>
  <c r="E52" i="14"/>
  <c r="D52" i="14"/>
  <c r="D90" i="14"/>
  <c r="F90" i="14" s="1"/>
  <c r="H90" i="14" s="1"/>
  <c r="H91" i="14" s="1"/>
  <c r="F83" i="14"/>
  <c r="H83" i="14" s="1"/>
  <c r="H84" i="14" s="1"/>
  <c r="F76" i="14"/>
  <c r="H68" i="14"/>
  <c r="G68" i="14"/>
  <c r="F38" i="14"/>
  <c r="H38" i="14" s="1"/>
  <c r="F31" i="14"/>
  <c r="H31" i="14" s="1"/>
  <c r="F30" i="14"/>
  <c r="H30" i="14" s="1"/>
  <c r="F29" i="14"/>
  <c r="H29" i="14" s="1"/>
  <c r="E28" i="14"/>
  <c r="D28" i="14"/>
  <c r="F6" i="14"/>
  <c r="D13" i="14" s="1"/>
  <c r="F13" i="14" s="1"/>
  <c r="H13" i="14" s="1"/>
  <c r="H14" i="14" s="1"/>
  <c r="F52" i="14" l="1"/>
  <c r="H52" i="14" s="1"/>
  <c r="H53" i="14" s="1"/>
  <c r="F59" i="14"/>
  <c r="H59" i="14" s="1"/>
  <c r="H60" i="14" s="1"/>
  <c r="F52" i="16"/>
  <c r="H52" i="16" s="1"/>
  <c r="H53" i="16" s="1"/>
  <c r="D75" i="14"/>
  <c r="F75" i="14" s="1"/>
  <c r="H75" i="14" s="1"/>
  <c r="H77" i="14" s="1"/>
  <c r="H28" i="14"/>
  <c r="D20" i="16"/>
  <c r="F20" i="16" s="1"/>
  <c r="H20" i="16" s="1"/>
  <c r="H21" i="16" s="1"/>
  <c r="D13" i="16"/>
  <c r="F13" i="16" s="1"/>
  <c r="H13" i="16" s="1"/>
  <c r="H14" i="16" s="1"/>
  <c r="D20" i="17"/>
  <c r="F20" i="17" s="1"/>
  <c r="H20" i="17" s="1"/>
  <c r="H21" i="17" s="1"/>
  <c r="F28" i="14"/>
  <c r="H28" i="16"/>
  <c r="H32" i="16" s="1"/>
  <c r="D13" i="17"/>
  <c r="F13" i="17" s="1"/>
  <c r="H13" i="17" s="1"/>
  <c r="H14" i="17" s="1"/>
  <c r="H28" i="17"/>
  <c r="H32" i="17" s="1"/>
  <c r="H67" i="17"/>
  <c r="H69" i="17" s="1"/>
  <c r="G67" i="17"/>
  <c r="F59" i="17"/>
  <c r="H59" i="17" s="1"/>
  <c r="H60" i="17" s="1"/>
  <c r="F28" i="17"/>
  <c r="D75" i="16"/>
  <c r="F75" i="16" s="1"/>
  <c r="H75" i="16" s="1"/>
  <c r="H77" i="16" s="1"/>
  <c r="D67" i="16"/>
  <c r="H32" i="14"/>
  <c r="H69" i="14"/>
  <c r="G67" i="14"/>
  <c r="H6" i="14"/>
  <c r="H7" i="14" s="1"/>
  <c r="D44" i="16" l="1"/>
  <c r="F44" i="16" s="1"/>
  <c r="H44" i="16" s="1"/>
  <c r="H45" i="16" s="1"/>
  <c r="D44" i="14"/>
  <c r="F44" i="14" s="1"/>
  <c r="H44" i="14" s="1"/>
  <c r="H45" i="14" s="1"/>
  <c r="D20" i="14"/>
  <c r="F20" i="14" s="1"/>
  <c r="H20" i="14" s="1"/>
  <c r="H21" i="14" s="1"/>
  <c r="D44" i="17"/>
  <c r="F44" i="17" s="1"/>
  <c r="H44" i="17" s="1"/>
  <c r="H45" i="17" s="1"/>
  <c r="H67" i="16"/>
  <c r="H69" i="16" s="1"/>
  <c r="G67" i="16"/>
  <c r="AR18" i="12" l="1"/>
  <c r="AT18" i="12" s="1"/>
  <c r="D34" i="13"/>
  <c r="H46" i="13"/>
  <c r="H49" i="13" s="1"/>
  <c r="AF43" i="12" l="1"/>
  <c r="AI43" i="12" s="1"/>
  <c r="AB43" i="12"/>
  <c r="V31" i="12" l="1"/>
  <c r="F39" i="13"/>
  <c r="H39" i="13" s="1"/>
  <c r="F38" i="13"/>
  <c r="H38" i="13" s="1"/>
  <c r="F37" i="13"/>
  <c r="H37" i="13" s="1"/>
  <c r="D122" i="13" l="1"/>
  <c r="F122" i="13" l="1"/>
  <c r="H122" i="13" s="1"/>
  <c r="H125" i="13" s="1"/>
  <c r="H65" i="13"/>
  <c r="E34" i="13"/>
  <c r="H34" i="13" l="1"/>
  <c r="D55" i="13" s="1"/>
  <c r="F55" i="13" s="1"/>
  <c r="H55" i="13" s="1"/>
  <c r="H58" i="13" s="1"/>
  <c r="F34" i="13"/>
  <c r="H68" i="13"/>
  <c r="H40" i="13"/>
  <c r="D15" i="13"/>
  <c r="F15" i="13" s="1"/>
  <c r="H15" i="13" s="1"/>
  <c r="H18" i="13" s="1"/>
  <c r="AB38" i="12" l="1"/>
  <c r="AB42" i="12" l="1"/>
  <c r="AB30" i="12" l="1"/>
  <c r="AB31" i="12"/>
  <c r="AB33" i="12"/>
  <c r="AF33" i="12"/>
  <c r="AB37" i="12"/>
  <c r="AF37" i="12"/>
  <c r="AB39" i="12"/>
  <c r="AB40" i="12"/>
  <c r="AF40" i="12"/>
  <c r="AB41" i="12"/>
  <c r="AB44" i="12"/>
  <c r="AF44" i="12"/>
  <c r="AI44" i="12"/>
  <c r="AF38" i="12" l="1"/>
  <c r="AI38" i="12" s="1"/>
  <c r="AF42" i="12"/>
  <c r="AI42" i="12" s="1"/>
  <c r="AB45" i="12"/>
  <c r="AF39" i="12"/>
  <c r="AI39" i="12" s="1"/>
  <c r="AF31" i="12"/>
  <c r="AF41" i="12"/>
  <c r="AI41" i="12" s="1"/>
  <c r="AI31" i="12" l="1"/>
  <c r="AI30" i="12" s="1"/>
  <c r="AI37" i="12"/>
  <c r="AI40" i="12"/>
  <c r="AI45" i="12" l="1"/>
</calcChain>
</file>

<file path=xl/sharedStrings.xml><?xml version="1.0" encoding="utf-8"?>
<sst xmlns="http://schemas.openxmlformats.org/spreadsheetml/2006/main" count="910" uniqueCount="174">
  <si>
    <t>Proponente</t>
  </si>
  <si>
    <t>Data-Base (mês de referência)</t>
  </si>
  <si>
    <t>Nº do Contrato de Repasse - OGU</t>
  </si>
  <si>
    <t>ITEM</t>
  </si>
  <si>
    <t>DESCRIÇÃO DOS SERVIÇOS</t>
  </si>
  <si>
    <t xml:space="preserve">UN </t>
  </si>
  <si>
    <t>QUANT</t>
  </si>
  <si>
    <t>Responsável Técnico:</t>
  </si>
  <si>
    <t>MG</t>
  </si>
  <si>
    <t>Programa</t>
  </si>
  <si>
    <t>Município</t>
  </si>
  <si>
    <t>UF</t>
  </si>
  <si>
    <t>Empreendimento ( Nome/Apelido)</t>
  </si>
  <si>
    <t>até</t>
  </si>
  <si>
    <t xml:space="preserve">De </t>
  </si>
  <si>
    <t>Intervalos admissíveis sem justificativa</t>
  </si>
  <si>
    <t>BDI Proposto:</t>
  </si>
  <si>
    <t>Composição de BDI Adotada</t>
  </si>
  <si>
    <t>Composição do BDI sugerida</t>
  </si>
  <si>
    <t>UNITÁRIO</t>
  </si>
  <si>
    <t>Regime de execução das obras:</t>
  </si>
  <si>
    <t xml:space="preserve">  Garantia:</t>
  </si>
  <si>
    <t xml:space="preserve">  Risco:</t>
  </si>
  <si>
    <t xml:space="preserve">  Despesas financeiras:</t>
  </si>
  <si>
    <t xml:space="preserve">  Administração central:</t>
  </si>
  <si>
    <t xml:space="preserve">  Lucro:</t>
  </si>
  <si>
    <t xml:space="preserve">  Tributos:</t>
  </si>
  <si>
    <t>VALORES (R$)</t>
  </si>
  <si>
    <t>TOTAL ITEM</t>
  </si>
  <si>
    <t>TOTAIS:</t>
  </si>
  <si>
    <t>CUSTO:</t>
  </si>
  <si>
    <t>PREÇO:</t>
  </si>
  <si>
    <t>Garantia (G)</t>
  </si>
  <si>
    <t>Despesas financeiras (DF)</t>
  </si>
  <si>
    <t>Administração Central (AC)</t>
  </si>
  <si>
    <t>Lucro (L)</t>
  </si>
  <si>
    <t>Tributos (T)</t>
  </si>
  <si>
    <t xml:space="preserve">Risco (R) </t>
  </si>
  <si>
    <t>CÓDIGO</t>
  </si>
  <si>
    <t>FONTE</t>
  </si>
  <si>
    <t>CUSTO SEM BDI</t>
  </si>
  <si>
    <t>CUSTO COM BDI</t>
  </si>
  <si>
    <t>Conforme legislação</t>
  </si>
  <si>
    <r>
      <t xml:space="preserve"> BDI =</t>
    </r>
    <r>
      <rPr>
        <u/>
        <sz val="8"/>
        <rFont val="Arial"/>
        <family val="2"/>
      </rPr>
      <t xml:space="preserve"> (1+AC+S+R+G)*(1+DF)*(1+L)</t>
    </r>
    <r>
      <rPr>
        <sz val="8"/>
        <rFont val="Arial"/>
        <family val="2"/>
      </rPr>
      <t xml:space="preserve">  -1
                             (1-T)
  </t>
    </r>
    <r>
      <rPr>
        <u/>
        <sz val="8"/>
        <rFont val="Arial"/>
        <family val="2"/>
      </rPr>
      <t>Observações</t>
    </r>
    <r>
      <rPr>
        <sz val="8"/>
        <rFont val="Arial"/>
        <family val="2"/>
      </rPr>
      <t>:
  i)   Fórmula de cálculo, composição do BDI e intervalos admissíveis nos termos do Acórdão 2622/2013 do TCU;
  ii)  BDI entre 19,60% e 24,23%.</t>
    </r>
  </si>
  <si>
    <t>SINAPI</t>
  </si>
  <si>
    <t>M</t>
  </si>
  <si>
    <t>SERVIÇOS PRELIMINARES</t>
  </si>
  <si>
    <t>1.0</t>
  </si>
  <si>
    <t>1.1</t>
  </si>
  <si>
    <t>1.2</t>
  </si>
  <si>
    <t>2.0</t>
  </si>
  <si>
    <t>2.1</t>
  </si>
  <si>
    <t>2.2</t>
  </si>
  <si>
    <t>3.0</t>
  </si>
  <si>
    <t>3.2</t>
  </si>
  <si>
    <t>4.0</t>
  </si>
  <si>
    <t>4.1</t>
  </si>
  <si>
    <t>74209/001</t>
  </si>
  <si>
    <t>M²</t>
  </si>
  <si>
    <t>M³</t>
  </si>
  <si>
    <t>MANGA</t>
  </si>
  <si>
    <t>PREFEITURA MUNICIPAL DE MANGA</t>
  </si>
  <si>
    <t>(SERVICOS INCLUSIVE NOTA DE SERVICOS, ACOMPANHAMENTO E GREIDE)</t>
  </si>
  <si>
    <t>REGULARIZAÇÃO E COMPACTAÇÃO DE TERRENO COM ROLO VIBRATÓRIO</t>
  </si>
  <si>
    <t>3.1</t>
  </si>
  <si>
    <t>COMPOSIÇÃO</t>
  </si>
  <si>
    <t>DRENAGEM</t>
  </si>
  <si>
    <t>SUBLEITO E BASE</t>
  </si>
  <si>
    <t xml:space="preserve"> REGULARIZACAO E COMPACTACAO DE SUBLEITO E BASE ATE 20 CM DE ESPESSURA</t>
  </si>
  <si>
    <t>TRANSPORTE COM CAMINHÃO BASCULANTE 6 M3 EM RODOVIA COM LEITO NATURAL</t>
  </si>
  <si>
    <t>CALÇAMENTO</t>
  </si>
  <si>
    <t>M2</t>
  </si>
  <si>
    <t>TRANSPORTE COMERCIAL COM CAMINHAO BASCULANTE 6 M3, RODOVIA EM LEITO NATURAL (areia)</t>
  </si>
  <si>
    <t>72882</t>
  </si>
  <si>
    <t>M³xKM</t>
  </si>
  <si>
    <t>M3XKM</t>
  </si>
  <si>
    <t>DESCRIÇÃO:</t>
  </si>
  <si>
    <t>CÓDIGO:</t>
  </si>
  <si>
    <t>UND.</t>
  </si>
  <si>
    <t>LARGURA</t>
  </si>
  <si>
    <t>EXTENSÃO</t>
  </si>
  <si>
    <t>ÁREA</t>
  </si>
  <si>
    <t>TOTAL</t>
  </si>
  <si>
    <t xml:space="preserve"> REGULARIZACAO E COMPACTACAO DE SUBLEITO E BASE</t>
  </si>
  <si>
    <t xml:space="preserve">ÁREA </t>
  </si>
  <si>
    <t>ESPESSURA</t>
  </si>
  <si>
    <t>VOLUME</t>
  </si>
  <si>
    <t>DISTÂNCIA</t>
  </si>
  <si>
    <t>TRANSPORTE COM CAMINHÃO BASCULANTE</t>
  </si>
  <si>
    <t>3.0 PAVIMENTAÇÃO</t>
  </si>
  <si>
    <t>EXECUÇÃO DE PAVIMENTO EM PISO INTERTRAVADO</t>
  </si>
  <si>
    <t>TRANSPORTE COM CAMINHÃO BASCULANTE 6 M3 EM RODOVIA COM LEITO NATURAL (AREIA)</t>
  </si>
  <si>
    <t>4.0 DRENAGEM</t>
  </si>
  <si>
    <t>GUIA (MEIO-FIO) CONCRETO, MOLDADA IN LOCO EM TRECHO RETO COM EXTRUSORA, 13 CM BASE X 22 CM ALTURA.</t>
  </si>
  <si>
    <t>GUIA (MEIO-FIO) CONCRETO</t>
  </si>
  <si>
    <t>GUIA (MEIO-FIO) E SARJETA CONJUGADOS DE CONCRETO</t>
  </si>
  <si>
    <t>Guia Lado 1</t>
  </si>
  <si>
    <t>Guia Lado 2</t>
  </si>
  <si>
    <t>Extensão Total</t>
  </si>
  <si>
    <t>Saul Luiz de França</t>
  </si>
  <si>
    <t>6.0 CALÇADA</t>
  </si>
  <si>
    <t xml:space="preserve">EXECUÇÃO DE CALÇADA </t>
  </si>
  <si>
    <t>REGULARIZAÇÃO CALÇADA</t>
  </si>
  <si>
    <t>AREA</t>
  </si>
  <si>
    <t>METROS POR RAMPA</t>
  </si>
  <si>
    <t>QUANTIDADE DE RAMPA</t>
  </si>
  <si>
    <t>EXECUÇÃO DE PAVIMENTO EM PISO INTERTRAVADO, COM BLOCO SEXTAVADO DE 25 X 25 CM, ESPESSURA 8 CM, ASSENTADO EM COLCHÃO DE AREIA E=6 CM.</t>
  </si>
  <si>
    <t>DESCRIÇÃO</t>
  </si>
  <si>
    <t>CARGA DE MATERIAL DE QUALQUER NATUREZA ( BOTA FORA)</t>
  </si>
  <si>
    <t>EXECUÇÃO DE PAVIMENTO EM PISO INTERTRAVADO, COM BLOCO SEXTAVADO DE 25 X 25 CM, ESPESSURA 8 CM, ASSENTADO EM COLCHÃO DE AREIA E=6CM</t>
  </si>
  <si>
    <t>GUIA (MEIO-FIO) CONCRETO, MOLDADA IN LOCO EM TRECHO RETO COM EXTRUSO RA, 15 CM BASE X 30 CM ALTURA. AF_06/2016</t>
  </si>
  <si>
    <t>EXECUÇÃO DE PASSEIO (CALÇADA) OU PISO DE CONCRETO COM CONCRETO MOLDADO
IN LOCO, USINADO, ACABAMENTO CONVENCIONAL</t>
  </si>
  <si>
    <t xml:space="preserve">GUIA (MEIO-FIO) E SARJETA CONJUGADOS DE CONCRETO, MOLDADA IN LOCO EM M 
 TRECHO RETO COM EXTRUSORA, 45 CM BASE (15 CM BASE DA GUIA + 30 CM BAS
 E DA SARJETA) X 22 CM ALTURA. </t>
  </si>
  <si>
    <t>4.2</t>
  </si>
  <si>
    <t>92394</t>
  </si>
  <si>
    <t>97912</t>
  </si>
  <si>
    <t>78472</t>
  </si>
  <si>
    <t>2.4</t>
  </si>
  <si>
    <t>ESCAVACAO E CARGA MATERIAL 1A CATEGORIA, UTILIZANDO TRATOR DE ESTEIRAS 
DE 110 A 160HP COM LAMINA, PESO OPERACIONAL * 13T E PA CARREGADEIRA
COM 170 HP</t>
  </si>
  <si>
    <t xml:space="preserve">SINAPI </t>
  </si>
  <si>
    <t>74151/001</t>
  </si>
  <si>
    <t>PISO PODOTÁTIL DE CONCRETO, ALERTA, APLICADO EM PISO
(40X40CM) COM JUNTA SECA, COR VERMELHO/AMARELO,
ASSENTAMENTO COM ARGAMASSA INDUSTRIALIZADA, INCLUSIVE
FORNECIMENTO E INSTALAÇÃO</t>
  </si>
  <si>
    <t>PISO PODOTÁTIL DE CONCRETO, ALERTA, APLICADO EM PISO
(40x40CM) COM JUNTA SECA, COR VERMELHO/AMARELO,
ASSENTAMENTO COM ARGAMASSA INDUSTRIALIZADA, INCLUSIVE
FORNECIMENTO E INSTALAÇÃO</t>
  </si>
  <si>
    <t xml:space="preserve">acesso canteiro/ passarela </t>
  </si>
  <si>
    <t>m²</t>
  </si>
  <si>
    <t>area sem canteiro contorno proximo a rua José Marcelino de Souza</t>
  </si>
  <si>
    <t xml:space="preserve">area sem canteiro contorno proximo Rua Lilosa novais </t>
  </si>
  <si>
    <t>area sem canteiro, contorno proximo a rua joão ribeiros campos</t>
  </si>
  <si>
    <t>4.3</t>
  </si>
  <si>
    <t>94273</t>
  </si>
  <si>
    <t>TRAVAMENTO DAS EXTREMIDADES DA PAVIMENTAÇÃO (  ASSENTAMENTO DE GUIA (MEIO-FIO) EM TRECHO RETO, CONFECCIONADA EM CONCRETO PRÉ-FABRICADO, DIMENSÕES 100X15X13X30 CM  )</t>
  </si>
  <si>
    <t>TRECHO 01</t>
  </si>
  <si>
    <t>TRECHO 02</t>
  </si>
  <si>
    <t>acesso canteiro/ faixa de pedestre</t>
  </si>
  <si>
    <t xml:space="preserve">acesso canteiro/ faixa de pedestre </t>
  </si>
  <si>
    <t>TRECHO 03</t>
  </si>
  <si>
    <t>GUIA (MEIO-FIO) CONCRETO, MOLDADA IN LOCO EM TRECHO CURVO COM EXTRUSO MRA, 13 CM BASE X 22 CM ALTURA</t>
  </si>
  <si>
    <t>Saul Luiz de França Trecho 01</t>
  </si>
  <si>
    <t>Saul Luiz de França Trecho 02</t>
  </si>
  <si>
    <t>Saul Luiz de França Trecho 03</t>
  </si>
  <si>
    <t>PAVIMENTAÇÃO DE RUAS DIVERSAS - SEDE</t>
  </si>
  <si>
    <t>_</t>
  </si>
  <si>
    <t>PLANILHA ORÇAMENTÁRIA</t>
  </si>
  <si>
    <t>PREFEITURA MUNICIPAL DE MANGA/MG</t>
  </si>
  <si>
    <t>CAU:</t>
  </si>
  <si>
    <t>GECELY FRANÇA MOTA -  CAU MG A48157-2</t>
  </si>
  <si>
    <t>GUIA (MEIO-FIO) E SARJETA CONJUGADOS DE CONCRETO, MOLDADA IN LOCO EM TRECHO CURVO COM EXTRUSORA, 45 CM BASE (15 CM BASE DA GUIA + 30 CM DA SARJETA) X 22 CM ALTURA.</t>
  </si>
  <si>
    <t>94268</t>
  </si>
  <si>
    <t>PLACA DE OBRA EM CHAPA DE ACO GALVANIZADO UMA DE 2,50 X 1,20 (PADRÃO PREFEITURA)</t>
  </si>
  <si>
    <t>100576</t>
  </si>
  <si>
    <t xml:space="preserve"> REGULARIZACAO E COMPACTACAO DE SUBLEITO E BASE ATE 20 CM DE ESPESSURA </t>
  </si>
  <si>
    <t>A CARGO DA PREFEITURA</t>
  </si>
  <si>
    <t>DRE-SAR-025</t>
  </si>
  <si>
    <t>SETOP</t>
  </si>
  <si>
    <t>RECURSOS PRÓPRIOS</t>
  </si>
  <si>
    <t>Gestor (Secretaria Municipal)</t>
  </si>
  <si>
    <t>OBRAS E SERVIÇOS URBANOS</t>
  </si>
  <si>
    <t>NOVEMBRO/ DEZEMBRO/2019</t>
  </si>
  <si>
    <t>DATA: 20/11/2014</t>
  </si>
  <si>
    <t>Gecely França Mota</t>
  </si>
  <si>
    <t>Anastácio Guedes Saraiva</t>
  </si>
  <si>
    <t>Arquiteta e Urbanista - CAU N° A48157-2</t>
  </si>
  <si>
    <t>Prefeito Municipal</t>
  </si>
  <si>
    <t>OBRA:</t>
  </si>
  <si>
    <t>MÊS 05</t>
  </si>
  <si>
    <t>FINANCEIRO</t>
  </si>
  <si>
    <t>ETAPAS</t>
  </si>
  <si>
    <t>FISÍCO-FINANCEIRO</t>
  </si>
  <si>
    <t>FÍSICO %</t>
  </si>
  <si>
    <t>MÊS 01</t>
  </si>
  <si>
    <t>MÊS 02</t>
  </si>
  <si>
    <t>MÊS 03</t>
  </si>
  <si>
    <t>MÊS 04</t>
  </si>
  <si>
    <t>DATA: 16/03/2020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</si>
</sst>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[$-416]mmmm\-yyyy;@"/>
    <numFmt numFmtId="166" formatCode="&quot;R$&quot;\ 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4"/>
      <name val="Arial"/>
      <family val="2"/>
    </font>
    <font>
      <b/>
      <sz val="9"/>
      <color indexed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0"/>
      <name val="Courier New"/>
      <family val="3"/>
    </font>
    <font>
      <b/>
      <sz val="15"/>
      <color indexed="48"/>
      <name val="Calibri"/>
      <family val="2"/>
    </font>
    <font>
      <b/>
      <sz val="10"/>
      <name val="Arial"/>
      <family val="2"/>
    </font>
    <font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2"/>
      <name val="Times New Roman"/>
      <family val="1"/>
    </font>
    <font>
      <sz val="11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u/>
      <sz val="10"/>
      <color indexed="63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2" fillId="5" borderId="0" applyNumberFormat="0" applyBorder="0" applyAlignment="0" applyProtection="0"/>
    <xf numFmtId="165" fontId="13" fillId="0" borderId="0" applyFill="0" applyBorder="0" applyAlignment="0" applyProtection="0"/>
    <xf numFmtId="0" fontId="1" fillId="0" borderId="0"/>
    <xf numFmtId="0" fontId="14" fillId="0" borderId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5" fillId="0" borderId="40" applyNumberFormat="0" applyFill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58">
    <xf numFmtId="0" fontId="0" fillId="0" borderId="0" xfId="0"/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centerContinuous" vertical="center"/>
    </xf>
    <xf numFmtId="0" fontId="5" fillId="0" borderId="0" xfId="0" applyFont="1" applyFill="1" applyAlignment="1" applyProtection="1">
      <alignment vertical="center"/>
    </xf>
    <xf numFmtId="0" fontId="5" fillId="0" borderId="1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Continuous" vertical="center"/>
    </xf>
    <xf numFmtId="0" fontId="0" fillId="0" borderId="0" xfId="0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0" fillId="0" borderId="3" xfId="0" applyBorder="1" applyAlignment="1" applyProtection="1">
      <alignment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vertical="center"/>
    </xf>
    <xf numFmtId="0" fontId="5" fillId="0" borderId="4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10" fontId="5" fillId="0" borderId="4" xfId="0" applyNumberFormat="1" applyFont="1" applyBorder="1" applyAlignment="1" applyProtection="1">
      <alignment vertical="center"/>
    </xf>
    <xf numFmtId="10" fontId="5" fillId="0" borderId="6" xfId="0" applyNumberFormat="1" applyFont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vertical="center"/>
    </xf>
    <xf numFmtId="0" fontId="4" fillId="2" borderId="12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vertical="center"/>
    </xf>
    <xf numFmtId="0" fontId="4" fillId="2" borderId="13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vertical="center"/>
    </xf>
    <xf numFmtId="0" fontId="0" fillId="2" borderId="15" xfId="0" applyFill="1" applyBorder="1" applyAlignment="1" applyProtection="1">
      <alignment vertical="center"/>
    </xf>
    <xf numFmtId="0" fontId="0" fillId="2" borderId="16" xfId="0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0" fontId="5" fillId="2" borderId="12" xfId="0" applyFont="1" applyFill="1" applyBorder="1" applyAlignment="1" applyProtection="1">
      <alignment vertical="center"/>
    </xf>
    <xf numFmtId="0" fontId="5" fillId="2" borderId="13" xfId="0" applyFont="1" applyFill="1" applyBorder="1" applyAlignment="1" applyProtection="1">
      <alignment vertical="center"/>
    </xf>
    <xf numFmtId="0" fontId="5" fillId="2" borderId="3" xfId="0" applyFont="1" applyFill="1" applyBorder="1" applyAlignment="1" applyProtection="1">
      <alignment vertical="center"/>
    </xf>
    <xf numFmtId="0" fontId="4" fillId="2" borderId="17" xfId="0" applyFont="1" applyFill="1" applyBorder="1" applyAlignment="1" applyProtection="1">
      <alignment horizontal="right" vertical="center"/>
    </xf>
    <xf numFmtId="0" fontId="10" fillId="2" borderId="1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  <protection locked="0"/>
    </xf>
    <xf numFmtId="0" fontId="3" fillId="3" borderId="18" xfId="0" applyFont="1" applyFill="1" applyBorder="1" applyAlignment="1" applyProtection="1">
      <alignment vertical="center"/>
      <protection locked="0"/>
    </xf>
    <xf numFmtId="0" fontId="4" fillId="3" borderId="4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166" fontId="12" fillId="5" borderId="0" xfId="3" applyNumberFormat="1" applyAlignment="1" applyProtection="1">
      <alignment vertical="center"/>
    </xf>
    <xf numFmtId="166" fontId="5" fillId="0" borderId="0" xfId="0" applyNumberFormat="1" applyFont="1" applyAlignment="1" applyProtection="1">
      <alignment vertical="center"/>
    </xf>
    <xf numFmtId="166" fontId="3" fillId="0" borderId="0" xfId="0" applyNumberFormat="1" applyFont="1" applyAlignment="1" applyProtection="1">
      <alignment vertical="center"/>
    </xf>
    <xf numFmtId="0" fontId="3" fillId="6" borderId="6" xfId="0" applyFont="1" applyFill="1" applyBorder="1" applyAlignment="1" applyProtection="1">
      <alignment vertical="center"/>
      <protection locked="0"/>
    </xf>
    <xf numFmtId="0" fontId="3" fillId="6" borderId="6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2" fontId="9" fillId="8" borderId="24" xfId="9" applyNumberFormat="1" applyFont="1" applyFill="1" applyBorder="1" applyAlignment="1">
      <alignment horizontal="center" vertical="center"/>
    </xf>
    <xf numFmtId="2" fontId="10" fillId="10" borderId="24" xfId="9" applyNumberFormat="1" applyFont="1" applyFill="1" applyBorder="1" applyAlignment="1">
      <alignment horizontal="center" vertical="center"/>
    </xf>
    <xf numFmtId="4" fontId="9" fillId="8" borderId="24" xfId="9" quotePrefix="1" applyNumberFormat="1" applyFont="1" applyFill="1" applyBorder="1" applyAlignment="1">
      <alignment horizontal="center" vertical="center"/>
    </xf>
    <xf numFmtId="4" fontId="10" fillId="8" borderId="34" xfId="9" applyNumberFormat="1" applyFont="1" applyFill="1" applyBorder="1" applyAlignment="1">
      <alignment horizontal="center" vertical="center"/>
    </xf>
    <xf numFmtId="2" fontId="10" fillId="10" borderId="34" xfId="9" applyNumberFormat="1" applyFont="1" applyFill="1" applyBorder="1" applyAlignment="1">
      <alignment horizontal="center" vertical="center"/>
    </xf>
    <xf numFmtId="4" fontId="9" fillId="8" borderId="24" xfId="9" applyNumberFormat="1" applyFont="1" applyFill="1" applyBorder="1" applyAlignment="1">
      <alignment horizontal="center" vertical="center"/>
    </xf>
    <xf numFmtId="2" fontId="9" fillId="8" borderId="34" xfId="9" applyNumberFormat="1" applyFont="1" applyFill="1" applyBorder="1" applyAlignment="1">
      <alignment horizontal="center" vertical="center"/>
    </xf>
    <xf numFmtId="4" fontId="9" fillId="8" borderId="34" xfId="9" quotePrefix="1" applyNumberFormat="1" applyFont="1" applyFill="1" applyBorder="1" applyAlignment="1">
      <alignment horizontal="center" vertical="center"/>
    </xf>
    <xf numFmtId="4" fontId="9" fillId="8" borderId="34" xfId="9" applyNumberFormat="1" applyFont="1" applyFill="1" applyBorder="1" applyAlignment="1">
      <alignment horizontal="center" vertical="center"/>
    </xf>
    <xf numFmtId="0" fontId="10" fillId="0" borderId="24" xfId="9" applyFont="1" applyBorder="1" applyAlignment="1">
      <alignment horizontal="center" vertical="center" wrapText="1"/>
    </xf>
    <xf numFmtId="0" fontId="10" fillId="9" borderId="24" xfId="9" applyFont="1" applyFill="1" applyBorder="1" applyAlignment="1">
      <alignment vertical="center" wrapText="1"/>
    </xf>
    <xf numFmtId="49" fontId="10" fillId="9" borderId="24" xfId="9" applyNumberFormat="1" applyFont="1" applyFill="1" applyBorder="1" applyAlignment="1">
      <alignment vertical="center" wrapText="1"/>
    </xf>
    <xf numFmtId="0" fontId="9" fillId="9" borderId="24" xfId="9" applyFont="1" applyFill="1" applyBorder="1" applyAlignment="1">
      <alignment vertical="center" wrapText="1"/>
    </xf>
    <xf numFmtId="2" fontId="9" fillId="8" borderId="24" xfId="9" applyNumberFormat="1" applyFont="1" applyFill="1" applyBorder="1" applyAlignment="1">
      <alignment horizontal="center" vertical="center" wrapText="1"/>
    </xf>
    <xf numFmtId="4" fontId="9" fillId="0" borderId="24" xfId="9" applyNumberFormat="1" applyFont="1" applyBorder="1" applyAlignment="1">
      <alignment horizontal="center" vertical="center" wrapText="1"/>
    </xf>
    <xf numFmtId="2" fontId="9" fillId="0" borderId="24" xfId="9" applyNumberFormat="1" applyFont="1" applyBorder="1" applyAlignment="1">
      <alignment horizontal="center" vertical="center" wrapText="1"/>
    </xf>
    <xf numFmtId="4" fontId="10" fillId="0" borderId="24" xfId="9" applyNumberFormat="1" applyFont="1" applyBorder="1" applyAlignment="1">
      <alignment horizontal="center" vertical="center" wrapText="1"/>
    </xf>
    <xf numFmtId="4" fontId="10" fillId="8" borderId="24" xfId="9" applyNumberFormat="1" applyFont="1" applyFill="1" applyBorder="1" applyAlignment="1">
      <alignment horizontal="center" vertical="center" wrapText="1"/>
    </xf>
    <xf numFmtId="2" fontId="10" fillId="10" borderId="24" xfId="9" applyNumberFormat="1" applyFont="1" applyFill="1" applyBorder="1" applyAlignment="1">
      <alignment horizontal="center" vertical="center" wrapText="1"/>
    </xf>
    <xf numFmtId="4" fontId="9" fillId="8" borderId="24" xfId="9" quotePrefix="1" applyNumberFormat="1" applyFont="1" applyFill="1" applyBorder="1" applyAlignment="1">
      <alignment horizontal="center" vertical="center" wrapText="1"/>
    </xf>
    <xf numFmtId="4" fontId="10" fillId="8" borderId="34" xfId="9" applyNumberFormat="1" applyFont="1" applyFill="1" applyBorder="1" applyAlignment="1">
      <alignment horizontal="center" vertical="center" wrapText="1"/>
    </xf>
    <xf numFmtId="2" fontId="10" fillId="10" borderId="34" xfId="9" applyNumberFormat="1" applyFont="1" applyFill="1" applyBorder="1" applyAlignment="1">
      <alignment horizontal="center" vertical="center" wrapText="1"/>
    </xf>
    <xf numFmtId="4" fontId="10" fillId="8" borderId="42" xfId="9" applyNumberFormat="1" applyFont="1" applyFill="1" applyBorder="1" applyAlignment="1">
      <alignment horizontal="center" vertical="center" wrapText="1"/>
    </xf>
    <xf numFmtId="2" fontId="10" fillId="10" borderId="42" xfId="9" applyNumberFormat="1" applyFont="1" applyFill="1" applyBorder="1" applyAlignment="1">
      <alignment horizontal="center" vertical="center" wrapText="1"/>
    </xf>
    <xf numFmtId="0" fontId="10" fillId="8" borderId="24" xfId="9" applyFont="1" applyFill="1" applyBorder="1" applyAlignment="1">
      <alignment vertical="center" wrapText="1"/>
    </xf>
    <xf numFmtId="0" fontId="9" fillId="8" borderId="24" xfId="9" applyNumberFormat="1" applyFont="1" applyFill="1" applyBorder="1" applyAlignment="1">
      <alignment horizontal="left" vertical="center" wrapText="1"/>
    </xf>
    <xf numFmtId="0" fontId="10" fillId="0" borderId="24" xfId="9" applyFont="1" applyFill="1" applyBorder="1" applyAlignment="1">
      <alignment horizontal="center" vertical="center"/>
    </xf>
    <xf numFmtId="0" fontId="10" fillId="8" borderId="34" xfId="9" applyFont="1" applyFill="1" applyBorder="1" applyAlignment="1">
      <alignment horizontal="center" vertical="center"/>
    </xf>
    <xf numFmtId="0" fontId="10" fillId="8" borderId="24" xfId="9" applyFont="1" applyFill="1" applyBorder="1" applyAlignment="1">
      <alignment horizontal="center" vertical="center" wrapText="1"/>
    </xf>
    <xf numFmtId="4" fontId="9" fillId="8" borderId="24" xfId="9" applyNumberFormat="1" applyFont="1" applyFill="1" applyBorder="1" applyAlignment="1">
      <alignment horizontal="center" vertical="center" wrapText="1"/>
    </xf>
    <xf numFmtId="49" fontId="9" fillId="9" borderId="24" xfId="9" applyNumberFormat="1" applyFont="1" applyFill="1" applyBorder="1" applyAlignment="1">
      <alignment horizontal="right" vertical="center" wrapText="1"/>
    </xf>
    <xf numFmtId="4" fontId="9" fillId="8" borderId="34" xfId="9" applyNumberFormat="1" applyFont="1" applyFill="1" applyBorder="1" applyAlignment="1">
      <alignment horizontal="center" vertical="center" wrapText="1"/>
    </xf>
    <xf numFmtId="0" fontId="10" fillId="8" borderId="34" xfId="9" applyFont="1" applyFill="1" applyBorder="1" applyAlignment="1">
      <alignment horizontal="center" vertical="center" wrapText="1"/>
    </xf>
    <xf numFmtId="2" fontId="9" fillId="8" borderId="34" xfId="9" applyNumberFormat="1" applyFont="1" applyFill="1" applyBorder="1" applyAlignment="1">
      <alignment horizontal="center" vertical="center" wrapText="1"/>
    </xf>
    <xf numFmtId="0" fontId="10" fillId="8" borderId="42" xfId="9" applyFont="1" applyFill="1" applyBorder="1" applyAlignment="1">
      <alignment horizontal="center" vertical="center" wrapText="1"/>
    </xf>
    <xf numFmtId="4" fontId="9" fillId="8" borderId="36" xfId="9" applyNumberFormat="1" applyFont="1" applyFill="1" applyBorder="1" applyAlignment="1">
      <alignment horizontal="center" vertical="center" wrapText="1"/>
    </xf>
    <xf numFmtId="4" fontId="9" fillId="0" borderId="24" xfId="9" quotePrefix="1" applyNumberFormat="1" applyFont="1" applyFill="1" applyBorder="1" applyAlignment="1">
      <alignment vertical="top"/>
    </xf>
    <xf numFmtId="4" fontId="9" fillId="0" borderId="24" xfId="9" quotePrefix="1" applyNumberFormat="1" applyFont="1" applyFill="1" applyBorder="1" applyAlignment="1">
      <alignment vertical="center"/>
    </xf>
    <xf numFmtId="4" fontId="10" fillId="0" borderId="24" xfId="9" applyNumberFormat="1" applyFont="1" applyFill="1" applyBorder="1" applyAlignment="1">
      <alignment horizontal="center" vertical="center"/>
    </xf>
    <xf numFmtId="0" fontId="10" fillId="0" borderId="24" xfId="9" applyFont="1" applyFill="1" applyBorder="1" applyAlignment="1">
      <alignment vertical="center" wrapText="1"/>
    </xf>
    <xf numFmtId="0" fontId="9" fillId="0" borderId="24" xfId="9" applyNumberFormat="1" applyFont="1" applyFill="1" applyBorder="1" applyAlignment="1">
      <alignment horizontal="left" vertical="center" wrapText="1"/>
    </xf>
    <xf numFmtId="2" fontId="9" fillId="0" borderId="24" xfId="9" applyNumberFormat="1" applyFont="1" applyFill="1" applyBorder="1" applyAlignment="1">
      <alignment horizontal="center" vertical="center" wrapText="1"/>
    </xf>
    <xf numFmtId="4" fontId="9" fillId="0" borderId="24" xfId="9" applyNumberFormat="1" applyFont="1" applyFill="1" applyBorder="1" applyAlignment="1">
      <alignment horizontal="center" vertical="center" wrapText="1"/>
    </xf>
    <xf numFmtId="4" fontId="9" fillId="0" borderId="24" xfId="9" quotePrefix="1" applyNumberFormat="1" applyFont="1" applyFill="1" applyBorder="1" applyAlignment="1">
      <alignment horizontal="center" vertical="center" wrapText="1"/>
    </xf>
    <xf numFmtId="4" fontId="9" fillId="0" borderId="36" xfId="9" applyNumberFormat="1" applyFont="1" applyFill="1" applyBorder="1" applyAlignment="1">
      <alignment horizontal="center" vertical="center" wrapText="1"/>
    </xf>
    <xf numFmtId="4" fontId="9" fillId="0" borderId="34" xfId="9" applyNumberFormat="1" applyFont="1" applyFill="1" applyBorder="1" applyAlignment="1">
      <alignment horizontal="center" vertical="center" wrapText="1"/>
    </xf>
    <xf numFmtId="0" fontId="10" fillId="11" borderId="24" xfId="9" applyFont="1" applyFill="1" applyBorder="1" applyAlignment="1">
      <alignment vertical="center" wrapText="1"/>
    </xf>
    <xf numFmtId="0" fontId="9" fillId="11" borderId="24" xfId="9" applyFont="1" applyFill="1" applyBorder="1" applyAlignment="1">
      <alignment horizontal="left" vertical="center" wrapText="1"/>
    </xf>
    <xf numFmtId="0" fontId="10" fillId="11" borderId="43" xfId="9" applyFont="1" applyFill="1" applyBorder="1" applyAlignment="1">
      <alignment vertical="center" wrapText="1"/>
    </xf>
    <xf numFmtId="0" fontId="9" fillId="11" borderId="24" xfId="9" applyNumberFormat="1" applyFont="1" applyFill="1" applyBorder="1" applyAlignment="1">
      <alignment horizontal="left" vertical="center" wrapText="1"/>
    </xf>
    <xf numFmtId="0" fontId="10" fillId="11" borderId="24" xfId="9" applyFont="1" applyFill="1" applyBorder="1" applyAlignment="1">
      <alignment vertical="center"/>
    </xf>
    <xf numFmtId="0" fontId="9" fillId="11" borderId="24" xfId="9" applyFont="1" applyFill="1" applyBorder="1" applyAlignment="1">
      <alignment horizontal="left" vertical="center"/>
    </xf>
    <xf numFmtId="0" fontId="10" fillId="12" borderId="24" xfId="9" applyFont="1" applyFill="1" applyBorder="1" applyAlignment="1">
      <alignment vertical="center" wrapText="1"/>
    </xf>
    <xf numFmtId="0" fontId="9" fillId="12" borderId="24" xfId="9" applyNumberFormat="1" applyFont="1" applyFill="1" applyBorder="1" applyAlignment="1">
      <alignment horizontal="left" vertical="center" wrapText="1"/>
    </xf>
    <xf numFmtId="4" fontId="9" fillId="8" borderId="34" xfId="9" quotePrefix="1" applyNumberFormat="1" applyFont="1" applyFill="1" applyBorder="1" applyAlignment="1">
      <alignment horizontal="center" vertical="center" wrapText="1"/>
    </xf>
    <xf numFmtId="10" fontId="5" fillId="0" borderId="0" xfId="0" applyNumberFormat="1" applyFont="1" applyAlignment="1" applyProtection="1">
      <alignment vertical="center"/>
    </xf>
    <xf numFmtId="0" fontId="10" fillId="8" borderId="24" xfId="9" applyFont="1" applyFill="1" applyBorder="1" applyAlignment="1">
      <alignment horizontal="center" vertical="center" wrapText="1"/>
    </xf>
    <xf numFmtId="0" fontId="10" fillId="0" borderId="24" xfId="9" applyFont="1" applyFill="1" applyBorder="1" applyAlignment="1">
      <alignment horizontal="center" vertical="center"/>
    </xf>
    <xf numFmtId="0" fontId="10" fillId="8" borderId="34" xfId="9" applyFont="1" applyFill="1" applyBorder="1" applyAlignment="1">
      <alignment horizontal="center" vertical="center"/>
    </xf>
    <xf numFmtId="0" fontId="10" fillId="8" borderId="42" xfId="9" applyFont="1" applyFill="1" applyBorder="1" applyAlignment="1">
      <alignment horizontal="center" vertical="center" wrapText="1"/>
    </xf>
    <xf numFmtId="0" fontId="10" fillId="8" borderId="34" xfId="9" applyFont="1" applyFill="1" applyBorder="1" applyAlignment="1">
      <alignment horizontal="center" vertical="center" wrapText="1"/>
    </xf>
    <xf numFmtId="0" fontId="10" fillId="0" borderId="24" xfId="9" applyFont="1" applyBorder="1" applyAlignment="1">
      <alignment horizontal="center" vertical="center" wrapText="1"/>
    </xf>
    <xf numFmtId="0" fontId="10" fillId="0" borderId="34" xfId="9" applyFont="1" applyFill="1" applyBorder="1" applyAlignment="1">
      <alignment horizontal="center" vertical="center"/>
    </xf>
    <xf numFmtId="4" fontId="9" fillId="0" borderId="34" xfId="9" quotePrefix="1" applyNumberFormat="1" applyFont="1" applyFill="1" applyBorder="1" applyAlignment="1">
      <alignment vertical="center"/>
    </xf>
    <xf numFmtId="4" fontId="9" fillId="0" borderId="34" xfId="9" quotePrefix="1" applyNumberFormat="1" applyFont="1" applyFill="1" applyBorder="1" applyAlignment="1">
      <alignment vertical="top"/>
    </xf>
    <xf numFmtId="4" fontId="10" fillId="0" borderId="34" xfId="9" applyNumberFormat="1" applyFont="1" applyFill="1" applyBorder="1" applyAlignment="1">
      <alignment horizontal="center" vertical="center"/>
    </xf>
    <xf numFmtId="0" fontId="10" fillId="0" borderId="0" xfId="9" applyFont="1" applyFill="1" applyBorder="1" applyAlignment="1">
      <alignment vertical="center" wrapText="1"/>
    </xf>
    <xf numFmtId="0" fontId="9" fillId="0" borderId="0" xfId="9" applyFont="1" applyFill="1" applyBorder="1" applyAlignment="1">
      <alignment horizontal="left" vertical="center" wrapText="1"/>
    </xf>
    <xf numFmtId="2" fontId="9" fillId="0" borderId="0" xfId="9" applyNumberFormat="1" applyFont="1" applyFill="1" applyBorder="1" applyAlignment="1">
      <alignment horizontal="center" vertical="center" wrapText="1"/>
    </xf>
    <xf numFmtId="4" fontId="9" fillId="0" borderId="0" xfId="9" applyNumberFormat="1" applyFont="1" applyFill="1" applyBorder="1" applyAlignment="1">
      <alignment horizontal="center" vertical="center" wrapText="1"/>
    </xf>
    <xf numFmtId="4" fontId="9" fillId="0" borderId="0" xfId="9" quotePrefix="1" applyNumberFormat="1" applyFont="1" applyFill="1" applyBorder="1" applyAlignment="1">
      <alignment horizontal="center" vertical="center" wrapText="1"/>
    </xf>
    <xf numFmtId="0" fontId="10" fillId="0" borderId="0" xfId="9" applyFont="1" applyFill="1" applyBorder="1" applyAlignment="1">
      <alignment horizontal="center" vertical="center" wrapText="1"/>
    </xf>
    <xf numFmtId="4" fontId="10" fillId="0" borderId="0" xfId="9" applyNumberFormat="1" applyFont="1" applyFill="1" applyBorder="1" applyAlignment="1">
      <alignment horizontal="center" vertical="center" wrapText="1"/>
    </xf>
    <xf numFmtId="2" fontId="9" fillId="0" borderId="0" xfId="9" applyNumberFormat="1" applyFont="1" applyFill="1" applyBorder="1" applyAlignment="1">
      <alignment vertical="center" wrapText="1"/>
    </xf>
    <xf numFmtId="0" fontId="9" fillId="0" borderId="0" xfId="9" applyNumberFormat="1" applyFont="1" applyFill="1" applyBorder="1" applyAlignment="1">
      <alignment vertical="center" wrapText="1"/>
    </xf>
    <xf numFmtId="0" fontId="0" fillId="0" borderId="0" xfId="0" applyBorder="1"/>
    <xf numFmtId="0" fontId="0" fillId="0" borderId="0" xfId="0" applyFill="1"/>
    <xf numFmtId="2" fontId="0" fillId="0" borderId="0" xfId="0" applyNumberFormat="1" applyFill="1"/>
    <xf numFmtId="2" fontId="10" fillId="0" borderId="0" xfId="9" applyNumberFormat="1" applyFont="1" applyFill="1" applyBorder="1" applyAlignment="1">
      <alignment horizontal="center" vertical="center" wrapText="1"/>
    </xf>
    <xf numFmtId="0" fontId="10" fillId="8" borderId="42" xfId="9" applyFont="1" applyFill="1" applyBorder="1" applyAlignment="1">
      <alignment horizontal="center" vertical="center" wrapText="1"/>
    </xf>
    <xf numFmtId="166" fontId="0" fillId="0" borderId="0" xfId="0" applyNumberFormat="1"/>
    <xf numFmtId="0" fontId="10" fillId="8" borderId="34" xfId="9" applyFont="1" applyFill="1" applyBorder="1" applyAlignment="1">
      <alignment horizontal="center" vertical="center"/>
    </xf>
    <xf numFmtId="2" fontId="9" fillId="0" borderId="34" xfId="9" applyNumberFormat="1" applyFont="1" applyFill="1" applyBorder="1" applyAlignment="1">
      <alignment horizontal="center" vertical="center" wrapText="1"/>
    </xf>
    <xf numFmtId="4" fontId="9" fillId="0" borderId="34" xfId="9" quotePrefix="1" applyNumberFormat="1" applyFont="1" applyFill="1" applyBorder="1" applyAlignment="1">
      <alignment horizontal="center" vertical="center" wrapText="1"/>
    </xf>
    <xf numFmtId="4" fontId="9" fillId="0" borderId="35" xfId="9" applyNumberFormat="1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vertical="top" wrapText="1"/>
    </xf>
    <xf numFmtId="0" fontId="0" fillId="0" borderId="1" xfId="0" applyBorder="1" applyAlignment="1"/>
    <xf numFmtId="0" fontId="3" fillId="0" borderId="0" xfId="0" applyFont="1" applyAlignment="1" applyProtection="1">
      <alignment horizontal="left" vertical="center"/>
    </xf>
    <xf numFmtId="0" fontId="7" fillId="14" borderId="0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166" fontId="3" fillId="6" borderId="6" xfId="2" applyNumberFormat="1" applyFont="1" applyFill="1" applyBorder="1" applyAlignment="1" applyProtection="1">
      <alignment horizontal="center" vertical="center"/>
      <protection locked="0"/>
    </xf>
    <xf numFmtId="166" fontId="3" fillId="6" borderId="7" xfId="2" applyNumberFormat="1" applyFont="1" applyFill="1" applyBorder="1" applyAlignment="1" applyProtection="1">
      <alignment horizontal="center" vertical="center"/>
      <protection locked="0"/>
    </xf>
    <xf numFmtId="166" fontId="3" fillId="6" borderId="19" xfId="2" applyNumberFormat="1" applyFont="1" applyFill="1" applyBorder="1" applyAlignment="1" applyProtection="1">
      <alignment horizontal="center" vertical="center"/>
      <protection locked="0"/>
    </xf>
    <xf numFmtId="166" fontId="3" fillId="7" borderId="23" xfId="2" applyNumberFormat="1" applyFont="1" applyFill="1" applyBorder="1" applyAlignment="1" applyProtection="1">
      <alignment horizontal="right" vertical="center"/>
    </xf>
    <xf numFmtId="166" fontId="3" fillId="7" borderId="6" xfId="2" applyNumberFormat="1" applyFont="1" applyFill="1" applyBorder="1" applyAlignment="1" applyProtection="1">
      <alignment horizontal="right" vertical="center"/>
    </xf>
    <xf numFmtId="166" fontId="3" fillId="4" borderId="22" xfId="2" applyNumberFormat="1" applyFont="1" applyFill="1" applyBorder="1" applyAlignment="1" applyProtection="1">
      <alignment horizontal="right" vertical="center"/>
    </xf>
    <xf numFmtId="166" fontId="3" fillId="4" borderId="23" xfId="2" applyNumberFormat="1" applyFont="1" applyFill="1" applyBorder="1" applyAlignment="1" applyProtection="1">
      <alignment horizontal="right" vertical="center"/>
    </xf>
    <xf numFmtId="164" fontId="4" fillId="2" borderId="25" xfId="2" applyFont="1" applyFill="1" applyBorder="1" applyAlignment="1" applyProtection="1">
      <alignment horizontal="right" vertical="center"/>
    </xf>
    <xf numFmtId="164" fontId="4" fillId="2" borderId="24" xfId="2" applyFont="1" applyFill="1" applyBorder="1" applyAlignment="1" applyProtection="1">
      <alignment horizontal="right" vertical="center"/>
    </xf>
    <xf numFmtId="164" fontId="3" fillId="4" borderId="22" xfId="2" applyFont="1" applyFill="1" applyBorder="1" applyAlignment="1" applyProtection="1">
      <alignment horizontal="right" vertical="center"/>
    </xf>
    <xf numFmtId="164" fontId="3" fillId="4" borderId="23" xfId="2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164" fontId="5" fillId="2" borderId="17" xfId="2" applyFont="1" applyFill="1" applyBorder="1" applyAlignment="1" applyProtection="1">
      <alignment horizontal="right" vertical="center"/>
    </xf>
    <xf numFmtId="164" fontId="5" fillId="2" borderId="24" xfId="2" applyFont="1" applyFill="1" applyBorder="1" applyAlignment="1" applyProtection="1">
      <alignment horizontal="right" vertical="center"/>
    </xf>
    <xf numFmtId="164" fontId="5" fillId="3" borderId="26" xfId="2" applyFont="1" applyFill="1" applyBorder="1" applyAlignment="1" applyProtection="1">
      <alignment horizontal="right" vertical="center"/>
      <protection locked="0"/>
    </xf>
    <xf numFmtId="164" fontId="3" fillId="4" borderId="21" xfId="2" applyFont="1" applyFill="1" applyBorder="1" applyAlignment="1" applyProtection="1">
      <alignment horizontal="right" vertical="center"/>
    </xf>
    <xf numFmtId="164" fontId="5" fillId="2" borderId="15" xfId="2" applyFont="1" applyFill="1" applyBorder="1" applyAlignment="1" applyProtection="1">
      <alignment horizontal="right" vertical="center"/>
    </xf>
    <xf numFmtId="164" fontId="5" fillId="4" borderId="21" xfId="2" applyFont="1" applyFill="1" applyBorder="1" applyAlignment="1" applyProtection="1">
      <alignment horizontal="right" vertical="center"/>
    </xf>
    <xf numFmtId="164" fontId="5" fillId="4" borderId="8" xfId="2" applyFont="1" applyFill="1" applyBorder="1" applyAlignment="1" applyProtection="1">
      <alignment horizontal="right" vertical="center"/>
    </xf>
    <xf numFmtId="166" fontId="3" fillId="6" borderId="23" xfId="2" applyNumberFormat="1" applyFont="1" applyFill="1" applyBorder="1" applyAlignment="1" applyProtection="1">
      <alignment horizontal="right" vertical="center"/>
      <protection locked="0"/>
    </xf>
    <xf numFmtId="166" fontId="4" fillId="4" borderId="23" xfId="2" applyNumberFormat="1" applyFont="1" applyFill="1" applyBorder="1" applyAlignment="1" applyProtection="1">
      <alignment horizontal="right" vertical="center"/>
    </xf>
    <xf numFmtId="166" fontId="3" fillId="3" borderId="23" xfId="2" applyNumberFormat="1" applyFont="1" applyFill="1" applyBorder="1" applyAlignment="1" applyProtection="1">
      <alignment horizontal="right" vertical="center"/>
      <protection locked="0"/>
    </xf>
    <xf numFmtId="166" fontId="3" fillId="4" borderId="6" xfId="2" applyNumberFormat="1" applyFont="1" applyFill="1" applyBorder="1" applyAlignment="1" applyProtection="1">
      <alignment horizontal="right" vertical="center"/>
    </xf>
    <xf numFmtId="10" fontId="5" fillId="0" borderId="7" xfId="0" applyNumberFormat="1" applyFont="1" applyBorder="1" applyAlignment="1" applyProtection="1">
      <alignment horizontal="center" vertical="center"/>
    </xf>
    <xf numFmtId="10" fontId="5" fillId="0" borderId="19" xfId="0" applyNumberFormat="1" applyFont="1" applyBorder="1" applyAlignment="1" applyProtection="1">
      <alignment horizontal="center" vertical="center"/>
    </xf>
    <xf numFmtId="0" fontId="3" fillId="6" borderId="6" xfId="0" applyFont="1" applyFill="1" applyBorder="1" applyAlignment="1" applyProtection="1">
      <alignment horizontal="left" vertical="center" wrapText="1"/>
      <protection locked="0"/>
    </xf>
    <xf numFmtId="0" fontId="3" fillId="6" borderId="7" xfId="0" applyFont="1" applyFill="1" applyBorder="1" applyAlignment="1" applyProtection="1">
      <alignment horizontal="left" vertical="center" wrapText="1"/>
      <protection locked="0"/>
    </xf>
    <xf numFmtId="0" fontId="3" fillId="6" borderId="19" xfId="0" applyFont="1" applyFill="1" applyBorder="1" applyAlignment="1" applyProtection="1">
      <alignment horizontal="left" vertical="center" wrapText="1"/>
      <protection locked="0"/>
    </xf>
    <xf numFmtId="10" fontId="5" fillId="3" borderId="9" xfId="1" applyNumberFormat="1" applyFont="1" applyFill="1" applyBorder="1" applyAlignment="1" applyProtection="1">
      <alignment horizontal="right" vertical="center"/>
      <protection locked="0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10" fontId="5" fillId="3" borderId="7" xfId="1" applyNumberFormat="1" applyFont="1" applyFill="1" applyBorder="1" applyAlignment="1" applyProtection="1">
      <alignment horizontal="right" vertical="center"/>
      <protection locked="0"/>
    </xf>
    <xf numFmtId="2" fontId="3" fillId="3" borderId="6" xfId="0" applyNumberFormat="1" applyFont="1" applyFill="1" applyBorder="1" applyAlignment="1" applyProtection="1">
      <alignment horizontal="center" vertical="center"/>
      <protection locked="0"/>
    </xf>
    <xf numFmtId="2" fontId="3" fillId="3" borderId="7" xfId="0" applyNumberFormat="1" applyFont="1" applyFill="1" applyBorder="1" applyAlignment="1" applyProtection="1">
      <alignment horizontal="center" vertical="center"/>
      <protection locked="0"/>
    </xf>
    <xf numFmtId="2" fontId="3" fillId="3" borderId="19" xfId="0" applyNumberFormat="1" applyFont="1" applyFill="1" applyBorder="1" applyAlignment="1" applyProtection="1">
      <alignment horizontal="center" vertical="center"/>
      <protection locked="0"/>
    </xf>
    <xf numFmtId="2" fontId="3" fillId="6" borderId="6" xfId="0" applyNumberFormat="1" applyFont="1" applyFill="1" applyBorder="1" applyAlignment="1" applyProtection="1">
      <alignment horizontal="center" vertical="center"/>
      <protection locked="0"/>
    </xf>
    <xf numFmtId="2" fontId="3" fillId="6" borderId="7" xfId="0" applyNumberFormat="1" applyFont="1" applyFill="1" applyBorder="1" applyAlignment="1" applyProtection="1">
      <alignment horizontal="center" vertical="center"/>
      <protection locked="0"/>
    </xf>
    <xf numFmtId="2" fontId="3" fillId="6" borderId="19" xfId="0" applyNumberFormat="1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 applyProtection="1">
      <alignment horizontal="left" vertical="center"/>
      <protection locked="0"/>
    </xf>
    <xf numFmtId="0" fontId="4" fillId="3" borderId="19" xfId="0" applyFont="1" applyFill="1" applyBorder="1" applyAlignment="1" applyProtection="1">
      <alignment horizontal="left" vertical="center"/>
      <protection locked="0"/>
    </xf>
    <xf numFmtId="0" fontId="3" fillId="6" borderId="6" xfId="0" applyFont="1" applyFill="1" applyBorder="1" applyAlignment="1" applyProtection="1">
      <alignment horizontal="center" vertical="center"/>
      <protection locked="0"/>
    </xf>
    <xf numFmtId="0" fontId="3" fillId="6" borderId="19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vertical="center"/>
    </xf>
    <xf numFmtId="0" fontId="0" fillId="0" borderId="19" xfId="0" applyBorder="1" applyAlignment="1">
      <alignment vertical="center"/>
    </xf>
    <xf numFmtId="0" fontId="7" fillId="14" borderId="0" xfId="0" applyFont="1" applyFill="1" applyBorder="1" applyAlignment="1" applyProtection="1">
      <alignment horizontal="right" vertical="center"/>
    </xf>
    <xf numFmtId="10" fontId="5" fillId="0" borderId="5" xfId="0" applyNumberFormat="1" applyFont="1" applyBorder="1" applyAlignment="1" applyProtection="1">
      <alignment horizontal="center" vertical="center"/>
    </xf>
    <xf numFmtId="10" fontId="5" fillId="0" borderId="20" xfId="0" applyNumberFormat="1" applyFont="1" applyBorder="1" applyAlignment="1" applyProtection="1">
      <alignment horizontal="center" vertical="center"/>
    </xf>
    <xf numFmtId="0" fontId="3" fillId="3" borderId="13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14" xfId="0" applyFont="1" applyFill="1" applyBorder="1" applyAlignment="1" applyProtection="1">
      <alignment horizontal="left" vertical="center"/>
      <protection locked="0"/>
    </xf>
    <xf numFmtId="0" fontId="7" fillId="14" borderId="0" xfId="0" applyFont="1" applyFill="1" applyBorder="1" applyAlignment="1" applyProtection="1">
      <alignment horizontal="left" vertical="center"/>
    </xf>
    <xf numFmtId="0" fontId="4" fillId="2" borderId="28" xfId="0" applyFont="1" applyFill="1" applyBorder="1" applyAlignment="1" applyProtection="1">
      <alignment horizontal="right" vertical="center"/>
    </xf>
    <xf numFmtId="0" fontId="4" fillId="2" borderId="12" xfId="0" applyFont="1" applyFill="1" applyBorder="1" applyAlignment="1" applyProtection="1">
      <alignment horizontal="right" vertical="center"/>
    </xf>
    <xf numFmtId="0" fontId="4" fillId="2" borderId="11" xfId="0" applyFont="1" applyFill="1" applyBorder="1" applyAlignment="1" applyProtection="1">
      <alignment horizontal="right" vertical="center"/>
    </xf>
    <xf numFmtId="0" fontId="4" fillId="2" borderId="29" xfId="0" applyFont="1" applyFill="1" applyBorder="1" applyAlignment="1" applyProtection="1">
      <alignment horizontal="right" vertical="center"/>
    </xf>
    <xf numFmtId="0" fontId="4" fillId="2" borderId="3" xfId="0" applyFont="1" applyFill="1" applyBorder="1" applyAlignment="1" applyProtection="1">
      <alignment horizontal="right" vertical="center"/>
    </xf>
    <xf numFmtId="0" fontId="4" fillId="2" borderId="14" xfId="0" applyFont="1" applyFill="1" applyBorder="1" applyAlignment="1" applyProtection="1">
      <alignment horizontal="right" vertical="center"/>
    </xf>
    <xf numFmtId="0" fontId="9" fillId="0" borderId="28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 wrapText="1"/>
    </xf>
    <xf numFmtId="0" fontId="9" fillId="0" borderId="30" xfId="0" applyFont="1" applyBorder="1" applyAlignment="1" applyProtection="1">
      <alignment horizontal="left" vertical="center" wrapText="1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2" xfId="0" applyFont="1" applyBorder="1" applyAlignment="1" applyProtection="1">
      <alignment horizontal="left" vertical="center" wrapText="1"/>
    </xf>
    <xf numFmtId="0" fontId="9" fillId="0" borderId="29" xfId="0" applyFont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14" xfId="0" applyFont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10" fontId="8" fillId="4" borderId="10" xfId="1" applyNumberFormat="1" applyFont="1" applyFill="1" applyBorder="1" applyAlignment="1" applyProtection="1">
      <alignment horizontal="center" vertical="center"/>
    </xf>
    <xf numFmtId="10" fontId="8" fillId="4" borderId="12" xfId="1" applyNumberFormat="1" applyFont="1" applyFill="1" applyBorder="1" applyAlignment="1" applyProtection="1">
      <alignment horizontal="center" vertical="center"/>
    </xf>
    <xf numFmtId="10" fontId="8" fillId="4" borderId="11" xfId="1" applyNumberFormat="1" applyFont="1" applyFill="1" applyBorder="1" applyAlignment="1" applyProtection="1">
      <alignment horizontal="center" vertical="center"/>
    </xf>
    <xf numFmtId="10" fontId="8" fillId="4" borderId="13" xfId="1" applyNumberFormat="1" applyFont="1" applyFill="1" applyBorder="1" applyAlignment="1" applyProtection="1">
      <alignment horizontal="center" vertical="center"/>
    </xf>
    <xf numFmtId="10" fontId="8" fillId="4" borderId="3" xfId="1" applyNumberFormat="1" applyFont="1" applyFill="1" applyBorder="1" applyAlignment="1" applyProtection="1">
      <alignment horizontal="center" vertical="center"/>
    </xf>
    <xf numFmtId="10" fontId="8" fillId="4" borderId="14" xfId="1" applyNumberFormat="1" applyFont="1" applyFill="1" applyBorder="1" applyAlignment="1" applyProtection="1">
      <alignment horizontal="center" vertical="center"/>
    </xf>
    <xf numFmtId="10" fontId="5" fillId="3" borderId="5" xfId="1" applyNumberFormat="1" applyFont="1" applyFill="1" applyBorder="1" applyAlignment="1" applyProtection="1">
      <alignment horizontal="right" vertical="center"/>
      <protection locked="0"/>
    </xf>
    <xf numFmtId="10" fontId="3" fillId="3" borderId="7" xfId="1" applyNumberFormat="1" applyFont="1" applyFill="1" applyBorder="1" applyAlignment="1" applyProtection="1">
      <alignment horizontal="right" vertical="center"/>
      <protection locked="0"/>
    </xf>
    <xf numFmtId="0" fontId="4" fillId="3" borderId="13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left" vertical="center"/>
      <protection locked="0"/>
    </xf>
    <xf numFmtId="0" fontId="4" fillId="3" borderId="14" xfId="0" applyFont="1" applyFill="1" applyBorder="1" applyAlignment="1" applyProtection="1">
      <alignment horizontal="left" vertical="center"/>
      <protection locked="0"/>
    </xf>
    <xf numFmtId="0" fontId="8" fillId="3" borderId="13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14" xfId="0" applyFont="1" applyFill="1" applyBorder="1" applyAlignment="1" applyProtection="1">
      <alignment horizontal="center" vertical="center"/>
      <protection locked="0"/>
    </xf>
    <xf numFmtId="10" fontId="5" fillId="0" borderId="8" xfId="0" applyNumberFormat="1" applyFont="1" applyBorder="1" applyAlignment="1" applyProtection="1">
      <alignment horizontal="center" vertical="center"/>
    </xf>
    <xf numFmtId="10" fontId="5" fillId="0" borderId="9" xfId="0" applyNumberFormat="1" applyFont="1" applyBorder="1" applyAlignment="1" applyProtection="1">
      <alignment horizontal="center" vertical="center"/>
    </xf>
    <xf numFmtId="10" fontId="5" fillId="0" borderId="37" xfId="0" applyNumberFormat="1" applyFont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165" fontId="3" fillId="3" borderId="13" xfId="0" applyNumberFormat="1" applyFont="1" applyFill="1" applyBorder="1" applyAlignment="1" applyProtection="1">
      <alignment horizontal="left" vertical="center"/>
      <protection locked="0"/>
    </xf>
    <xf numFmtId="165" fontId="5" fillId="3" borderId="3" xfId="0" applyNumberFormat="1" applyFont="1" applyFill="1" applyBorder="1" applyAlignment="1" applyProtection="1">
      <alignment horizontal="left" vertical="center"/>
      <protection locked="0"/>
    </xf>
    <xf numFmtId="165" fontId="5" fillId="3" borderId="14" xfId="0" applyNumberFormat="1" applyFont="1" applyFill="1" applyBorder="1" applyAlignment="1" applyProtection="1">
      <alignment horizontal="left" vertical="center"/>
      <protection locked="0"/>
    </xf>
    <xf numFmtId="164" fontId="3" fillId="4" borderId="33" xfId="2" quotePrefix="1" applyFont="1" applyFill="1" applyBorder="1" applyAlignment="1" applyProtection="1">
      <alignment horizontal="right" vertical="center"/>
    </xf>
    <xf numFmtId="164" fontId="3" fillId="4" borderId="27" xfId="2" applyFont="1" applyFill="1" applyBorder="1" applyAlignment="1" applyProtection="1">
      <alignment horizontal="right" vertical="center"/>
    </xf>
    <xf numFmtId="164" fontId="4" fillId="4" borderId="27" xfId="2" applyFont="1" applyFill="1" applyBorder="1" applyAlignment="1" applyProtection="1">
      <alignment horizontal="right" vertical="center"/>
    </xf>
    <xf numFmtId="164" fontId="5" fillId="4" borderId="27" xfId="2" applyFont="1" applyFill="1" applyBorder="1" applyAlignment="1" applyProtection="1">
      <alignment horizontal="right" vertical="center"/>
    </xf>
    <xf numFmtId="164" fontId="5" fillId="4" borderId="4" xfId="2" applyFont="1" applyFill="1" applyBorder="1" applyAlignment="1" applyProtection="1">
      <alignment horizontal="right" vertical="center"/>
    </xf>
    <xf numFmtId="0" fontId="10" fillId="2" borderId="13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14" xfId="0" applyFont="1" applyFill="1" applyBorder="1" applyAlignment="1" applyProtection="1">
      <alignment horizontal="center" vertical="center"/>
    </xf>
    <xf numFmtId="0" fontId="4" fillId="2" borderId="31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32" xfId="0" applyFont="1" applyFill="1" applyBorder="1" applyAlignment="1" applyProtection="1">
      <alignment horizontal="center" vertical="center"/>
    </xf>
    <xf numFmtId="166" fontId="3" fillId="4" borderId="6" xfId="2" applyNumberFormat="1" applyFont="1" applyFill="1" applyBorder="1" applyAlignment="1" applyProtection="1">
      <alignment horizontal="center" vertical="center"/>
    </xf>
    <xf numFmtId="166" fontId="3" fillId="4" borderId="7" xfId="2" applyNumberFormat="1" applyFont="1" applyFill="1" applyBorder="1" applyAlignment="1" applyProtection="1">
      <alignment horizontal="center" vertical="center"/>
    </xf>
    <xf numFmtId="166" fontId="3" fillId="4" borderId="38" xfId="2" applyNumberFormat="1" applyFont="1" applyFill="1" applyBorder="1" applyAlignment="1" applyProtection="1">
      <alignment horizontal="center" vertical="center"/>
    </xf>
    <xf numFmtId="166" fontId="3" fillId="4" borderId="39" xfId="2" applyNumberFormat="1" applyFont="1" applyFill="1" applyBorder="1" applyAlignment="1" applyProtection="1">
      <alignment horizontal="center" vertical="center"/>
    </xf>
    <xf numFmtId="166" fontId="3" fillId="4" borderId="19" xfId="2" applyNumberFormat="1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right" vertical="center"/>
      <protection locked="0"/>
    </xf>
    <xf numFmtId="0" fontId="3" fillId="3" borderId="7" xfId="0" applyFont="1" applyFill="1" applyBorder="1" applyAlignment="1" applyProtection="1">
      <alignment horizontal="right" vertical="center"/>
      <protection locked="0"/>
    </xf>
    <xf numFmtId="0" fontId="3" fillId="3" borderId="19" xfId="0" applyFont="1" applyFill="1" applyBorder="1" applyAlignment="1" applyProtection="1">
      <alignment horizontal="right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 applyProtection="1">
      <alignment horizontal="center" vertical="center"/>
      <protection locked="0"/>
    </xf>
    <xf numFmtId="164" fontId="3" fillId="3" borderId="27" xfId="2" applyFont="1" applyFill="1" applyBorder="1" applyAlignment="1" applyProtection="1">
      <alignment horizontal="right" vertical="center"/>
      <protection locked="0"/>
    </xf>
    <xf numFmtId="0" fontId="4" fillId="2" borderId="15" xfId="0" applyFont="1" applyFill="1" applyBorder="1" applyAlignment="1" applyProtection="1">
      <alignment horizontal="center" vertical="center"/>
    </xf>
    <xf numFmtId="166" fontId="3" fillId="6" borderId="23" xfId="2" applyNumberFormat="1" applyFont="1" applyFill="1" applyBorder="1" applyAlignment="1" applyProtection="1">
      <alignment horizontal="center" vertical="center"/>
      <protection locked="0"/>
    </xf>
    <xf numFmtId="166" fontId="3" fillId="4" borderId="22" xfId="2" applyNumberFormat="1" applyFont="1" applyFill="1" applyBorder="1" applyAlignment="1" applyProtection="1">
      <alignment horizontal="center" vertical="center"/>
    </xf>
    <xf numFmtId="166" fontId="3" fillId="4" borderId="23" xfId="2" applyNumberFormat="1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4" fillId="6" borderId="4" xfId="0" applyFont="1" applyFill="1" applyBorder="1" applyAlignment="1" applyProtection="1">
      <alignment horizontal="left" vertical="center"/>
      <protection locked="0"/>
    </xf>
    <xf numFmtId="0" fontId="4" fillId="6" borderId="5" xfId="0" applyFont="1" applyFill="1" applyBorder="1" applyAlignment="1" applyProtection="1">
      <alignment horizontal="left" vertical="center"/>
      <protection locked="0"/>
    </xf>
    <xf numFmtId="0" fontId="4" fillId="6" borderId="20" xfId="0" applyFont="1" applyFill="1" applyBorder="1" applyAlignment="1" applyProtection="1">
      <alignment horizontal="left" vertical="center"/>
      <protection locked="0"/>
    </xf>
    <xf numFmtId="49" fontId="3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6" borderId="19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6" xfId="0" applyNumberFormat="1" applyFont="1" applyFill="1" applyBorder="1" applyAlignment="1" applyProtection="1">
      <alignment horizontal="center" vertical="center"/>
      <protection locked="0"/>
    </xf>
    <xf numFmtId="49" fontId="4" fillId="3" borderId="19" xfId="0" applyNumberFormat="1" applyFont="1" applyFill="1" applyBorder="1" applyAlignment="1" applyProtection="1">
      <alignment horizontal="center" vertical="center"/>
      <protection locked="0"/>
    </xf>
    <xf numFmtId="49" fontId="3" fillId="6" borderId="6" xfId="0" applyNumberFormat="1" applyFont="1" applyFill="1" applyBorder="1" applyAlignment="1" applyProtection="1">
      <alignment horizontal="center" vertical="center"/>
      <protection locked="0"/>
    </xf>
    <xf numFmtId="49" fontId="3" fillId="6" borderId="19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0" fontId="0" fillId="0" borderId="0" xfId="0" applyAlignment="1">
      <alignment vertical="center"/>
    </xf>
    <xf numFmtId="49" fontId="3" fillId="3" borderId="6" xfId="0" applyNumberFormat="1" applyFont="1" applyFill="1" applyBorder="1" applyAlignment="1" applyProtection="1">
      <alignment horizontal="center" vertical="center"/>
      <protection locked="0"/>
    </xf>
    <xf numFmtId="49" fontId="3" fillId="3" borderId="19" xfId="0" applyNumberFormat="1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3" fillId="3" borderId="19" xfId="0" applyFont="1" applyFill="1" applyBorder="1" applyAlignment="1" applyProtection="1">
      <alignment horizontal="left" vertical="center"/>
      <protection locked="0"/>
    </xf>
    <xf numFmtId="0" fontId="4" fillId="2" borderId="34" xfId="0" applyFont="1" applyFill="1" applyBorder="1" applyAlignment="1" applyProtection="1">
      <alignment horizontal="center" vertical="center" textRotation="90"/>
    </xf>
    <xf numFmtId="0" fontId="4" fillId="2" borderId="35" xfId="0" applyFont="1" applyFill="1" applyBorder="1" applyAlignment="1" applyProtection="1">
      <alignment horizontal="center" vertical="center" textRotation="90"/>
    </xf>
    <xf numFmtId="0" fontId="4" fillId="2" borderId="36" xfId="0" applyFont="1" applyFill="1" applyBorder="1" applyAlignment="1" applyProtection="1">
      <alignment horizontal="center" vertical="center" textRotation="90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49" fontId="4" fillId="3" borderId="4" xfId="0" applyNumberFormat="1" applyFont="1" applyFill="1" applyBorder="1" applyAlignment="1" applyProtection="1">
      <alignment horizontal="center" vertical="center"/>
      <protection locked="0"/>
    </xf>
    <xf numFmtId="49" fontId="4" fillId="3" borderId="20" xfId="0" applyNumberFormat="1" applyFont="1" applyFill="1" applyBorder="1" applyAlignment="1" applyProtection="1">
      <alignment horizontal="center" vertical="center"/>
      <protection locked="0"/>
    </xf>
    <xf numFmtId="49" fontId="4" fillId="6" borderId="4" xfId="0" applyNumberFormat="1" applyFont="1" applyFill="1" applyBorder="1" applyAlignment="1" applyProtection="1">
      <alignment horizontal="center" vertical="center"/>
      <protection locked="0"/>
    </xf>
    <xf numFmtId="49" fontId="4" fillId="6" borderId="20" xfId="0" applyNumberFormat="1" applyFont="1" applyFill="1" applyBorder="1" applyAlignment="1" applyProtection="1">
      <alignment horizontal="center" vertical="center"/>
      <protection locked="0"/>
    </xf>
    <xf numFmtId="2" fontId="9" fillId="8" borderId="15" xfId="9" applyNumberFormat="1" applyFont="1" applyFill="1" applyBorder="1" applyAlignment="1">
      <alignment horizontal="center" vertical="center" wrapText="1"/>
    </xf>
    <xf numFmtId="2" fontId="9" fillId="8" borderId="17" xfId="9" applyNumberFormat="1" applyFont="1" applyFill="1" applyBorder="1" applyAlignment="1">
      <alignment horizontal="center" vertical="center" wrapText="1"/>
    </xf>
    <xf numFmtId="0" fontId="10" fillId="0" borderId="24" xfId="9" applyFont="1" applyBorder="1" applyAlignment="1">
      <alignment horizontal="center" vertical="center" wrapText="1"/>
    </xf>
    <xf numFmtId="2" fontId="9" fillId="9" borderId="10" xfId="9" applyNumberFormat="1" applyFont="1" applyFill="1" applyBorder="1" applyAlignment="1">
      <alignment horizontal="left" vertical="center" wrapText="1"/>
    </xf>
    <xf numFmtId="0" fontId="9" fillId="9" borderId="12" xfId="9" applyNumberFormat="1" applyFont="1" applyFill="1" applyBorder="1" applyAlignment="1">
      <alignment horizontal="left" vertical="center" wrapText="1"/>
    </xf>
    <xf numFmtId="0" fontId="9" fillId="9" borderId="11" xfId="9" applyNumberFormat="1" applyFont="1" applyFill="1" applyBorder="1" applyAlignment="1">
      <alignment horizontal="left" vertical="center" wrapText="1"/>
    </xf>
    <xf numFmtId="0" fontId="9" fillId="9" borderId="13" xfId="9" applyNumberFormat="1" applyFont="1" applyFill="1" applyBorder="1" applyAlignment="1">
      <alignment horizontal="left" vertical="center" wrapText="1"/>
    </xf>
    <xf numFmtId="0" fontId="9" fillId="9" borderId="3" xfId="9" applyNumberFormat="1" applyFont="1" applyFill="1" applyBorder="1" applyAlignment="1">
      <alignment horizontal="left" vertical="center" wrapText="1"/>
    </xf>
    <xf numFmtId="0" fontId="9" fillId="9" borderId="14" xfId="9" applyNumberFormat="1" applyFont="1" applyFill="1" applyBorder="1" applyAlignment="1">
      <alignment horizontal="left" vertical="center" wrapText="1"/>
    </xf>
    <xf numFmtId="0" fontId="10" fillId="8" borderId="24" xfId="9" applyFont="1" applyFill="1" applyBorder="1" applyAlignment="1">
      <alignment horizontal="center" vertical="center" wrapText="1"/>
    </xf>
    <xf numFmtId="2" fontId="9" fillId="0" borderId="15" xfId="9" applyNumberFormat="1" applyFont="1" applyFill="1" applyBorder="1" applyAlignment="1">
      <alignment horizontal="center" vertical="center" wrapText="1"/>
    </xf>
    <xf numFmtId="2" fontId="9" fillId="0" borderId="17" xfId="9" applyNumberFormat="1" applyFont="1" applyFill="1" applyBorder="1" applyAlignment="1">
      <alignment horizontal="center" vertical="center" wrapText="1"/>
    </xf>
    <xf numFmtId="2" fontId="9" fillId="8" borderId="15" xfId="9" applyNumberFormat="1" applyFont="1" applyFill="1" applyBorder="1" applyAlignment="1">
      <alignment horizontal="left" vertical="center" wrapText="1"/>
    </xf>
    <xf numFmtId="2" fontId="9" fillId="8" borderId="17" xfId="9" applyNumberFormat="1" applyFont="1" applyFill="1" applyBorder="1" applyAlignment="1">
      <alignment horizontal="left" vertical="center" wrapText="1"/>
    </xf>
    <xf numFmtId="0" fontId="10" fillId="8" borderId="34" xfId="9" applyFont="1" applyFill="1" applyBorder="1" applyAlignment="1">
      <alignment horizontal="center" vertical="center" wrapText="1"/>
    </xf>
    <xf numFmtId="0" fontId="10" fillId="8" borderId="15" xfId="9" applyFont="1" applyFill="1" applyBorder="1" applyAlignment="1">
      <alignment horizontal="left" vertical="center" wrapText="1"/>
    </xf>
    <xf numFmtId="0" fontId="10" fillId="8" borderId="16" xfId="9" applyFont="1" applyFill="1" applyBorder="1" applyAlignment="1">
      <alignment horizontal="left" vertical="center" wrapText="1"/>
    </xf>
    <xf numFmtId="0" fontId="10" fillId="8" borderId="17" xfId="9" applyFont="1" applyFill="1" applyBorder="1" applyAlignment="1">
      <alignment horizontal="left" vertical="center" wrapText="1"/>
    </xf>
    <xf numFmtId="2" fontId="9" fillId="11" borderId="10" xfId="9" applyNumberFormat="1" applyFont="1" applyFill="1" applyBorder="1" applyAlignment="1">
      <alignment horizontal="justify" vertical="center" wrapText="1"/>
    </xf>
    <xf numFmtId="0" fontId="9" fillId="11" borderId="12" xfId="9" applyNumberFormat="1" applyFont="1" applyFill="1" applyBorder="1" applyAlignment="1">
      <alignment horizontal="justify" vertical="center" wrapText="1"/>
    </xf>
    <xf numFmtId="0" fontId="9" fillId="11" borderId="11" xfId="9" applyNumberFormat="1" applyFont="1" applyFill="1" applyBorder="1" applyAlignment="1">
      <alignment horizontal="justify" vertical="center" wrapText="1"/>
    </xf>
    <xf numFmtId="0" fontId="9" fillId="11" borderId="13" xfId="9" applyNumberFormat="1" applyFont="1" applyFill="1" applyBorder="1" applyAlignment="1">
      <alignment horizontal="justify" vertical="center" wrapText="1"/>
    </xf>
    <xf numFmtId="0" fontId="9" fillId="11" borderId="3" xfId="9" applyNumberFormat="1" applyFont="1" applyFill="1" applyBorder="1" applyAlignment="1">
      <alignment horizontal="justify" vertical="center" wrapText="1"/>
    </xf>
    <xf numFmtId="0" fontId="9" fillId="11" borderId="14" xfId="9" applyNumberFormat="1" applyFont="1" applyFill="1" applyBorder="1" applyAlignment="1">
      <alignment horizontal="justify" vertical="center" wrapText="1"/>
    </xf>
    <xf numFmtId="0" fontId="10" fillId="11" borderId="15" xfId="9" applyFont="1" applyFill="1" applyBorder="1" applyAlignment="1">
      <alignment horizontal="left" vertical="center" wrapText="1"/>
    </xf>
    <xf numFmtId="0" fontId="10" fillId="11" borderId="16" xfId="9" applyFont="1" applyFill="1" applyBorder="1" applyAlignment="1">
      <alignment horizontal="left" vertical="center" wrapText="1"/>
    </xf>
    <xf numFmtId="0" fontId="10" fillId="11" borderId="17" xfId="9" applyFont="1" applyFill="1" applyBorder="1" applyAlignment="1">
      <alignment horizontal="left" vertical="center" wrapText="1"/>
    </xf>
    <xf numFmtId="2" fontId="9" fillId="8" borderId="24" xfId="9" applyNumberFormat="1" applyFont="1" applyFill="1" applyBorder="1" applyAlignment="1">
      <alignment horizontal="left" vertical="center"/>
    </xf>
    <xf numFmtId="2" fontId="9" fillId="8" borderId="15" xfId="9" applyNumberFormat="1" applyFont="1" applyFill="1" applyBorder="1" applyAlignment="1">
      <alignment horizontal="center" vertical="center"/>
    </xf>
    <xf numFmtId="2" fontId="9" fillId="8" borderId="17" xfId="9" applyNumberFormat="1" applyFont="1" applyFill="1" applyBorder="1" applyAlignment="1">
      <alignment horizontal="center" vertical="center"/>
    </xf>
    <xf numFmtId="2" fontId="9" fillId="12" borderId="45" xfId="9" applyNumberFormat="1" applyFont="1" applyFill="1" applyBorder="1" applyAlignment="1">
      <alignment horizontal="justify" vertical="center" wrapText="1"/>
    </xf>
    <xf numFmtId="0" fontId="9" fillId="12" borderId="41" xfId="9" applyNumberFormat="1" applyFont="1" applyFill="1" applyBorder="1" applyAlignment="1">
      <alignment horizontal="justify" vertical="center" wrapText="1"/>
    </xf>
    <xf numFmtId="0" fontId="9" fillId="12" borderId="46" xfId="9" applyNumberFormat="1" applyFont="1" applyFill="1" applyBorder="1" applyAlignment="1">
      <alignment horizontal="justify" vertical="center" wrapText="1"/>
    </xf>
    <xf numFmtId="0" fontId="9" fillId="12" borderId="13" xfId="9" applyNumberFormat="1" applyFont="1" applyFill="1" applyBorder="1" applyAlignment="1">
      <alignment horizontal="justify" vertical="center" wrapText="1"/>
    </xf>
    <xf numFmtId="0" fontId="9" fillId="12" borderId="3" xfId="9" applyNumberFormat="1" applyFont="1" applyFill="1" applyBorder="1" applyAlignment="1">
      <alignment horizontal="justify" vertical="center" wrapText="1"/>
    </xf>
    <xf numFmtId="0" fontId="9" fillId="12" borderId="14" xfId="9" applyNumberFormat="1" applyFont="1" applyFill="1" applyBorder="1" applyAlignment="1">
      <alignment horizontal="justify" vertical="center" wrapText="1"/>
    </xf>
    <xf numFmtId="0" fontId="10" fillId="0" borderId="24" xfId="9" applyFont="1" applyFill="1" applyBorder="1" applyAlignment="1">
      <alignment horizontal="center" vertical="center" wrapText="1"/>
    </xf>
    <xf numFmtId="2" fontId="9" fillId="8" borderId="24" xfId="9" applyNumberFormat="1" applyFont="1" applyFill="1" applyBorder="1" applyAlignment="1">
      <alignment horizontal="left" vertical="center" wrapText="1"/>
    </xf>
    <xf numFmtId="0" fontId="10" fillId="8" borderId="24" xfId="9" applyFont="1" applyFill="1" applyBorder="1" applyAlignment="1">
      <alignment horizontal="center" vertical="center"/>
    </xf>
    <xf numFmtId="2" fontId="9" fillId="12" borderId="10" xfId="9" applyNumberFormat="1" applyFont="1" applyFill="1" applyBorder="1" applyAlignment="1">
      <alignment horizontal="justify" vertical="center" wrapText="1"/>
    </xf>
    <xf numFmtId="2" fontId="9" fillId="12" borderId="12" xfId="9" applyNumberFormat="1" applyFont="1" applyFill="1" applyBorder="1" applyAlignment="1">
      <alignment horizontal="justify" vertical="center" wrapText="1"/>
    </xf>
    <xf numFmtId="2" fontId="9" fillId="12" borderId="11" xfId="9" applyNumberFormat="1" applyFont="1" applyFill="1" applyBorder="1" applyAlignment="1">
      <alignment horizontal="justify" vertical="center" wrapText="1"/>
    </xf>
    <xf numFmtId="2" fontId="9" fillId="12" borderId="13" xfId="9" applyNumberFormat="1" applyFont="1" applyFill="1" applyBorder="1" applyAlignment="1">
      <alignment horizontal="justify" vertical="center" wrapText="1"/>
    </xf>
    <xf numFmtId="2" fontId="9" fillId="12" borderId="3" xfId="9" applyNumberFormat="1" applyFont="1" applyFill="1" applyBorder="1" applyAlignment="1">
      <alignment horizontal="justify" vertical="center" wrapText="1"/>
    </xf>
    <xf numFmtId="2" fontId="9" fillId="12" borderId="14" xfId="9" applyNumberFormat="1" applyFont="1" applyFill="1" applyBorder="1" applyAlignment="1">
      <alignment horizontal="justify" vertical="center" wrapText="1"/>
    </xf>
    <xf numFmtId="0" fontId="10" fillId="8" borderId="34" xfId="9" applyFont="1" applyFill="1" applyBorder="1" applyAlignment="1">
      <alignment horizontal="center" vertical="center"/>
    </xf>
    <xf numFmtId="0" fontId="9" fillId="11" borderId="12" xfId="9" applyNumberFormat="1" applyFont="1" applyFill="1" applyBorder="1" applyAlignment="1">
      <alignment horizontal="justify" vertical="center"/>
    </xf>
    <xf numFmtId="0" fontId="9" fillId="11" borderId="11" xfId="9" applyNumberFormat="1" applyFont="1" applyFill="1" applyBorder="1" applyAlignment="1">
      <alignment horizontal="justify" vertical="center"/>
    </xf>
    <xf numFmtId="0" fontId="9" fillId="11" borderId="13" xfId="9" applyNumberFormat="1" applyFont="1" applyFill="1" applyBorder="1" applyAlignment="1">
      <alignment horizontal="justify" vertical="center"/>
    </xf>
    <xf numFmtId="0" fontId="9" fillId="11" borderId="3" xfId="9" applyNumberFormat="1" applyFont="1" applyFill="1" applyBorder="1" applyAlignment="1">
      <alignment horizontal="justify" vertical="center"/>
    </xf>
    <xf numFmtId="0" fontId="9" fillId="11" borderId="14" xfId="9" applyNumberFormat="1" applyFont="1" applyFill="1" applyBorder="1" applyAlignment="1">
      <alignment horizontal="justify" vertical="center"/>
    </xf>
    <xf numFmtId="2" fontId="9" fillId="8" borderId="10" xfId="9" applyNumberFormat="1" applyFont="1" applyFill="1" applyBorder="1" applyAlignment="1">
      <alignment horizontal="justify" vertical="center" wrapText="1"/>
    </xf>
    <xf numFmtId="2" fontId="9" fillId="8" borderId="12" xfId="9" applyNumberFormat="1" applyFont="1" applyFill="1" applyBorder="1" applyAlignment="1">
      <alignment horizontal="justify" vertical="center" wrapText="1"/>
    </xf>
    <xf numFmtId="2" fontId="9" fillId="8" borderId="11" xfId="9" applyNumberFormat="1" applyFont="1" applyFill="1" applyBorder="1" applyAlignment="1">
      <alignment horizontal="justify" vertical="center" wrapText="1"/>
    </xf>
    <xf numFmtId="2" fontId="9" fillId="8" borderId="13" xfId="9" applyNumberFormat="1" applyFont="1" applyFill="1" applyBorder="1" applyAlignment="1">
      <alignment horizontal="justify" vertical="center" wrapText="1"/>
    </xf>
    <xf numFmtId="2" fontId="9" fillId="8" borderId="3" xfId="9" applyNumberFormat="1" applyFont="1" applyFill="1" applyBorder="1" applyAlignment="1">
      <alignment horizontal="justify" vertical="center" wrapText="1"/>
    </xf>
    <xf numFmtId="2" fontId="9" fillId="8" borderId="14" xfId="9" applyNumberFormat="1" applyFont="1" applyFill="1" applyBorder="1" applyAlignment="1">
      <alignment horizontal="justify" vertical="center" wrapText="1"/>
    </xf>
    <xf numFmtId="0" fontId="10" fillId="11" borderId="15" xfId="9" applyFont="1" applyFill="1" applyBorder="1" applyAlignment="1">
      <alignment horizontal="left" vertical="center"/>
    </xf>
    <xf numFmtId="0" fontId="10" fillId="11" borderId="16" xfId="9" applyFont="1" applyFill="1" applyBorder="1" applyAlignment="1">
      <alignment horizontal="left" vertical="center"/>
    </xf>
    <xf numFmtId="0" fontId="10" fillId="11" borderId="17" xfId="9" applyFont="1" applyFill="1" applyBorder="1" applyAlignment="1">
      <alignment horizontal="left" vertical="center"/>
    </xf>
    <xf numFmtId="2" fontId="9" fillId="0" borderId="10" xfId="9" applyNumberFormat="1" applyFont="1" applyFill="1" applyBorder="1" applyAlignment="1">
      <alignment horizontal="justify" vertical="center" wrapText="1"/>
    </xf>
    <xf numFmtId="2" fontId="9" fillId="0" borderId="12" xfId="9" applyNumberFormat="1" applyFont="1" applyFill="1" applyBorder="1" applyAlignment="1">
      <alignment horizontal="justify" vertical="center" wrapText="1"/>
    </xf>
    <xf numFmtId="2" fontId="9" fillId="0" borderId="11" xfId="9" applyNumberFormat="1" applyFont="1" applyFill="1" applyBorder="1" applyAlignment="1">
      <alignment horizontal="justify" vertical="center" wrapText="1"/>
    </xf>
    <xf numFmtId="2" fontId="9" fillId="0" borderId="13" xfId="9" applyNumberFormat="1" applyFont="1" applyFill="1" applyBorder="1" applyAlignment="1">
      <alignment horizontal="justify" vertical="center" wrapText="1"/>
    </xf>
    <xf numFmtId="2" fontId="9" fillId="0" borderId="3" xfId="9" applyNumberFormat="1" applyFont="1" applyFill="1" applyBorder="1" applyAlignment="1">
      <alignment horizontal="justify" vertical="center" wrapText="1"/>
    </xf>
    <xf numFmtId="2" fontId="9" fillId="0" borderId="14" xfId="9" applyNumberFormat="1" applyFont="1" applyFill="1" applyBorder="1" applyAlignment="1">
      <alignment horizontal="justify" vertical="center" wrapText="1"/>
    </xf>
    <xf numFmtId="2" fontId="9" fillId="0" borderId="24" xfId="9" applyNumberFormat="1" applyFont="1" applyFill="1" applyBorder="1" applyAlignment="1">
      <alignment horizontal="left" vertical="center" wrapText="1"/>
    </xf>
    <xf numFmtId="0" fontId="10" fillId="0" borderId="24" xfId="9" applyFont="1" applyFill="1" applyBorder="1" applyAlignment="1">
      <alignment horizontal="center" vertical="center"/>
    </xf>
    <xf numFmtId="2" fontId="9" fillId="11" borderId="12" xfId="9" applyNumberFormat="1" applyFont="1" applyFill="1" applyBorder="1" applyAlignment="1">
      <alignment horizontal="justify" vertical="center" wrapText="1"/>
    </xf>
    <xf numFmtId="2" fontId="9" fillId="11" borderId="11" xfId="9" applyNumberFormat="1" applyFont="1" applyFill="1" applyBorder="1" applyAlignment="1">
      <alignment horizontal="justify" vertical="center" wrapText="1"/>
    </xf>
    <xf numFmtId="2" fontId="9" fillId="11" borderId="13" xfId="9" applyNumberFormat="1" applyFont="1" applyFill="1" applyBorder="1" applyAlignment="1">
      <alignment horizontal="justify" vertical="center" wrapText="1"/>
    </xf>
    <xf numFmtId="2" fontId="9" fillId="11" borderId="3" xfId="9" applyNumberFormat="1" applyFont="1" applyFill="1" applyBorder="1" applyAlignment="1">
      <alignment horizontal="justify" vertical="center" wrapText="1"/>
    </xf>
    <xf numFmtId="2" fontId="9" fillId="11" borderId="14" xfId="9" applyNumberFormat="1" applyFont="1" applyFill="1" applyBorder="1" applyAlignment="1">
      <alignment horizontal="justify" vertical="center" wrapText="1"/>
    </xf>
    <xf numFmtId="0" fontId="10" fillId="0" borderId="34" xfId="9" applyFont="1" applyFill="1" applyBorder="1" applyAlignment="1">
      <alignment horizontal="center" vertical="center"/>
    </xf>
    <xf numFmtId="0" fontId="10" fillId="11" borderId="0" xfId="9" applyFont="1" applyFill="1" applyBorder="1" applyAlignment="1">
      <alignment horizontal="left" vertical="center" wrapText="1"/>
    </xf>
    <xf numFmtId="0" fontId="10" fillId="8" borderId="44" xfId="9" applyFont="1" applyFill="1" applyBorder="1" applyAlignment="1">
      <alignment horizontal="center" vertical="center" wrapText="1"/>
    </xf>
    <xf numFmtId="0" fontId="10" fillId="8" borderId="42" xfId="9" applyFont="1" applyFill="1" applyBorder="1" applyAlignment="1">
      <alignment horizontal="center" vertical="center" wrapText="1"/>
    </xf>
    <xf numFmtId="2" fontId="9" fillId="8" borderId="16" xfId="9" applyNumberFormat="1" applyFont="1" applyFill="1" applyBorder="1" applyAlignment="1">
      <alignment horizontal="center" vertical="center" wrapText="1"/>
    </xf>
    <xf numFmtId="0" fontId="2" fillId="13" borderId="10" xfId="0" applyFont="1" applyFill="1" applyBorder="1" applyAlignment="1">
      <alignment horizontal="center"/>
    </xf>
    <xf numFmtId="0" fontId="0" fillId="13" borderId="12" xfId="0" applyFill="1" applyBorder="1" applyAlignment="1">
      <alignment horizontal="center"/>
    </xf>
    <xf numFmtId="0" fontId="0" fillId="13" borderId="11" xfId="0" applyFill="1" applyBorder="1" applyAlignment="1">
      <alignment horizontal="center"/>
    </xf>
    <xf numFmtId="0" fontId="0" fillId="13" borderId="13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14" xfId="0" applyFill="1" applyBorder="1" applyAlignment="1">
      <alignment horizontal="center"/>
    </xf>
    <xf numFmtId="0" fontId="0" fillId="0" borderId="0" xfId="0"/>
    <xf numFmtId="0" fontId="18" fillId="0" borderId="0" xfId="0" applyFont="1" applyBorder="1"/>
    <xf numFmtId="164" fontId="18" fillId="0" borderId="0" xfId="2" applyFont="1" applyBorder="1"/>
    <xf numFmtId="164" fontId="18" fillId="0" borderId="0" xfId="0" applyNumberFormat="1" applyFont="1" applyBorder="1"/>
    <xf numFmtId="0" fontId="17" fillId="0" borderId="0" xfId="0" applyFont="1" applyBorder="1" applyAlignment="1">
      <alignment horizontal="center"/>
    </xf>
    <xf numFmtId="0" fontId="20" fillId="0" borderId="0" xfId="0" applyFont="1" applyBorder="1"/>
    <xf numFmtId="0" fontId="17" fillId="0" borderId="0" xfId="0" applyFont="1" applyBorder="1"/>
    <xf numFmtId="164" fontId="17" fillId="0" borderId="0" xfId="2" applyFont="1" applyBorder="1"/>
    <xf numFmtId="164" fontId="17" fillId="0" borderId="0" xfId="0" applyNumberFormat="1" applyFont="1" applyBorder="1"/>
    <xf numFmtId="0" fontId="21" fillId="0" borderId="0" xfId="0" applyFont="1" applyBorder="1" applyAlignment="1"/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 vertical="center"/>
    </xf>
    <xf numFmtId="0" fontId="21" fillId="0" borderId="10" xfId="0" applyFont="1" applyBorder="1" applyAlignment="1">
      <alignment horizontal="center"/>
    </xf>
    <xf numFmtId="0" fontId="21" fillId="0" borderId="12" xfId="0" applyFont="1" applyBorder="1" applyAlignment="1"/>
    <xf numFmtId="0" fontId="21" fillId="0" borderId="11" xfId="0" applyFont="1" applyBorder="1" applyAlignment="1"/>
    <xf numFmtId="0" fontId="21" fillId="0" borderId="1" xfId="0" applyFont="1" applyBorder="1" applyAlignment="1">
      <alignment horizontal="left"/>
    </xf>
    <xf numFmtId="0" fontId="21" fillId="0" borderId="2" xfId="0" applyFont="1" applyBorder="1" applyAlignment="1"/>
    <xf numFmtId="0" fontId="21" fillId="0" borderId="13" xfId="0" applyFont="1" applyBorder="1" applyAlignment="1">
      <alignment horizontal="left"/>
    </xf>
    <xf numFmtId="0" fontId="21" fillId="0" borderId="3" xfId="0" applyFont="1" applyBorder="1" applyAlignment="1"/>
    <xf numFmtId="0" fontId="21" fillId="0" borderId="14" xfId="0" applyFont="1" applyBorder="1" applyAlignment="1"/>
    <xf numFmtId="0" fontId="21" fillId="0" borderId="10" xfId="0" applyFont="1" applyBorder="1" applyAlignment="1"/>
    <xf numFmtId="0" fontId="22" fillId="0" borderId="0" xfId="0" applyFont="1" applyAlignment="1">
      <alignment vertical="center"/>
    </xf>
    <xf numFmtId="0" fontId="16" fillId="10" borderId="0" xfId="0" applyFont="1" applyFill="1" applyAlignment="1" applyProtection="1">
      <alignment horizontal="center" vertical="center"/>
    </xf>
    <xf numFmtId="0" fontId="0" fillId="10" borderId="0" xfId="0" applyFill="1" applyAlignment="1">
      <alignment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49" fontId="23" fillId="2" borderId="34" xfId="0" applyNumberFormat="1" applyFont="1" applyFill="1" applyBorder="1" applyAlignment="1">
      <alignment horizontal="center" vertical="center" wrapText="1"/>
    </xf>
    <xf numFmtId="0" fontId="23" fillId="2" borderId="34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49" fontId="23" fillId="2" borderId="24" xfId="0" applyNumberFormat="1" applyFont="1" applyFill="1" applyBorder="1" applyAlignment="1">
      <alignment horizontal="center" vertical="center" wrapText="1"/>
    </xf>
    <xf numFmtId="0" fontId="23" fillId="0" borderId="34" xfId="0" applyFont="1" applyBorder="1" applyAlignment="1">
      <alignment horizontal="left"/>
    </xf>
    <xf numFmtId="0" fontId="23" fillId="0" borderId="11" xfId="0" applyFont="1" applyBorder="1"/>
    <xf numFmtId="0" fontId="24" fillId="0" borderId="17" xfId="0" applyFont="1" applyBorder="1" applyAlignment="1">
      <alignment horizontal="left"/>
    </xf>
    <xf numFmtId="9" fontId="24" fillId="0" borderId="24" xfId="2" applyNumberFormat="1" applyFont="1" applyBorder="1" applyAlignment="1">
      <alignment horizontal="center"/>
    </xf>
    <xf numFmtId="164" fontId="24" fillId="0" borderId="24" xfId="2" applyFont="1" applyBorder="1" applyAlignment="1">
      <alignment horizontal="center"/>
    </xf>
    <xf numFmtId="9" fontId="25" fillId="0" borderId="24" xfId="2" applyNumberFormat="1" applyFont="1" applyBorder="1" applyAlignment="1">
      <alignment horizontal="center"/>
    </xf>
    <xf numFmtId="0" fontId="24" fillId="0" borderId="35" xfId="0" applyFont="1" applyBorder="1"/>
    <xf numFmtId="0" fontId="24" fillId="0" borderId="2" xfId="0" applyFont="1" applyBorder="1"/>
    <xf numFmtId="164" fontId="23" fillId="0" borderId="24" xfId="2" applyFont="1" applyBorder="1" applyAlignment="1">
      <alignment horizontal="center"/>
    </xf>
    <xf numFmtId="9" fontId="24" fillId="0" borderId="24" xfId="0" applyNumberFormat="1" applyFont="1" applyBorder="1" applyAlignment="1">
      <alignment horizontal="center"/>
    </xf>
    <xf numFmtId="4" fontId="23" fillId="0" borderId="24" xfId="2" applyNumberFormat="1" applyFont="1" applyBorder="1" applyAlignment="1">
      <alignment horizontal="center"/>
    </xf>
    <xf numFmtId="0" fontId="24" fillId="0" borderId="36" xfId="0" applyFont="1" applyBorder="1"/>
    <xf numFmtId="0" fontId="24" fillId="0" borderId="11" xfId="0" applyFont="1" applyBorder="1" applyAlignment="1">
      <alignment horizontal="left"/>
    </xf>
    <xf numFmtId="4" fontId="24" fillId="0" borderId="34" xfId="0" applyNumberFormat="1" applyFont="1" applyBorder="1" applyAlignment="1">
      <alignment horizontal="center"/>
    </xf>
    <xf numFmtId="0" fontId="24" fillId="0" borderId="14" xfId="0" applyFont="1" applyBorder="1"/>
    <xf numFmtId="0" fontId="24" fillId="0" borderId="0" xfId="0" applyFont="1"/>
    <xf numFmtId="0" fontId="24" fillId="2" borderId="10" xfId="0" applyFont="1" applyFill="1" applyBorder="1"/>
    <xf numFmtId="0" fontId="23" fillId="2" borderId="12" xfId="0" applyFont="1" applyFill="1" applyBorder="1"/>
    <xf numFmtId="0" fontId="24" fillId="2" borderId="24" xfId="0" applyFont="1" applyFill="1" applyBorder="1" applyAlignment="1">
      <alignment horizontal="left"/>
    </xf>
    <xf numFmtId="10" fontId="24" fillId="2" borderId="24" xfId="0" applyNumberFormat="1" applyFont="1" applyFill="1" applyBorder="1" applyAlignment="1">
      <alignment horizontal="center"/>
    </xf>
    <xf numFmtId="9" fontId="24" fillId="2" borderId="24" xfId="0" applyNumberFormat="1" applyFont="1" applyFill="1" applyBorder="1" applyAlignment="1">
      <alignment horizontal="center"/>
    </xf>
    <xf numFmtId="0" fontId="24" fillId="2" borderId="13" xfId="0" applyFont="1" applyFill="1" applyBorder="1"/>
    <xf numFmtId="0" fontId="24" fillId="2" borderId="3" xfId="0" applyFont="1" applyFill="1" applyBorder="1"/>
    <xf numFmtId="4" fontId="24" fillId="2" borderId="24" xfId="0" applyNumberFormat="1" applyFont="1" applyFill="1" applyBorder="1" applyAlignment="1">
      <alignment horizontal="center"/>
    </xf>
    <xf numFmtId="164" fontId="24" fillId="2" borderId="24" xfId="2" applyFont="1" applyFill="1" applyBorder="1" applyAlignment="1">
      <alignment horizontal="center"/>
    </xf>
    <xf numFmtId="4" fontId="23" fillId="2" borderId="24" xfId="0" applyNumberFormat="1" applyFont="1" applyFill="1" applyBorder="1" applyAlignment="1">
      <alignment horizontal="center"/>
    </xf>
    <xf numFmtId="164" fontId="24" fillId="0" borderId="15" xfId="2" applyFont="1" applyBorder="1" applyAlignment="1">
      <alignment horizontal="center"/>
    </xf>
  </cellXfs>
  <cellStyles count="18">
    <cellStyle name="Bom" xfId="3" builtinId="26"/>
    <cellStyle name="Indefinido" xfId="6"/>
    <cellStyle name="Moeda 2" xfId="8"/>
    <cellStyle name="Moeda 3" xfId="7"/>
    <cellStyle name="Normal" xfId="0" builtinId="0"/>
    <cellStyle name="Normal 2" xfId="9"/>
    <cellStyle name="Normal 2 19" xfId="10"/>
    <cellStyle name="Normal 2 2" xfId="11"/>
    <cellStyle name="Normal 2 2 2" xfId="12"/>
    <cellStyle name="Normal 3" xfId="5"/>
    <cellStyle name="Porcentagem" xfId="1" builtinId="5"/>
    <cellStyle name="Porcentagem 2" xfId="13"/>
    <cellStyle name="Separador de milhares 2" xfId="4"/>
    <cellStyle name="Separador de milhares 6" xfId="14"/>
    <cellStyle name="Título 1 1" xfId="15"/>
    <cellStyle name="Vírgula" xfId="2" builtinId="3"/>
    <cellStyle name="Vírgula 2" xfId="17"/>
    <cellStyle name="Vírgula 3" xfId="16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EEECE1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15</xdr:row>
      <xdr:rowOff>0</xdr:rowOff>
    </xdr:from>
    <xdr:to>
      <xdr:col>33</xdr:col>
      <xdr:colOff>0</xdr:colOff>
      <xdr:row>15</xdr:row>
      <xdr:rowOff>0</xdr:rowOff>
    </xdr:to>
    <xdr:sp macro="" textlink="">
      <xdr:nvSpPr>
        <xdr:cNvPr id="12311" name="Oval 1">
          <a:extLst>
            <a:ext uri="{FF2B5EF4-FFF2-40B4-BE49-F238E27FC236}">
              <a16:creationId xmlns:a16="http://schemas.microsoft.com/office/drawing/2014/main" xmlns="" id="{00000000-0008-0000-0000-000017300000}"/>
            </a:ext>
          </a:extLst>
        </xdr:cNvPr>
        <xdr:cNvSpPr>
          <a:spLocks noChangeArrowheads="1"/>
        </xdr:cNvSpPr>
      </xdr:nvSpPr>
      <xdr:spPr bwMode="auto">
        <a:xfrm>
          <a:off x="7239000" y="18954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15</xdr:row>
      <xdr:rowOff>0</xdr:rowOff>
    </xdr:from>
    <xdr:to>
      <xdr:col>40</xdr:col>
      <xdr:colOff>0</xdr:colOff>
      <xdr:row>15</xdr:row>
      <xdr:rowOff>0</xdr:rowOff>
    </xdr:to>
    <xdr:sp macro="" textlink="">
      <xdr:nvSpPr>
        <xdr:cNvPr id="12312" name="Desenhando 59">
          <a:extLst>
            <a:ext uri="{FF2B5EF4-FFF2-40B4-BE49-F238E27FC236}">
              <a16:creationId xmlns:a16="http://schemas.microsoft.com/office/drawing/2014/main" xmlns="" id="{00000000-0008-0000-0000-000018300000}"/>
            </a:ext>
          </a:extLst>
        </xdr:cNvPr>
        <xdr:cNvSpPr>
          <a:spLocks/>
        </xdr:cNvSpPr>
      </xdr:nvSpPr>
      <xdr:spPr bwMode="auto">
        <a:xfrm>
          <a:off x="8772525" y="1895475"/>
          <a:ext cx="0" cy="0"/>
        </a:xfrm>
        <a:custGeom>
          <a:avLst/>
          <a:gdLst>
            <a:gd name="T0" fmla="*/ 0 w 16384"/>
            <a:gd name="T1" fmla="*/ 0 h 16384"/>
            <a:gd name="T2" fmla="*/ 16384 w 16384"/>
            <a:gd name="T3" fmla="*/ 0 h 16384"/>
            <a:gd name="T4" fmla="*/ 7490 w 16384"/>
            <a:gd name="T5" fmla="*/ 16384 h 16384"/>
            <a:gd name="T6" fmla="*/ 0 w 16384"/>
            <a:gd name="T7" fmla="*/ 0 h 16384"/>
            <a:gd name="T8" fmla="*/ 0 60000 65536"/>
            <a:gd name="T9" fmla="*/ 0 60000 65536"/>
            <a:gd name="T10" fmla="*/ 0 60000 65536"/>
            <a:gd name="T11" fmla="*/ 0 60000 65536"/>
            <a:gd name="T12" fmla="*/ 0 w 16384"/>
            <a:gd name="T13" fmla="*/ 0 h 16384"/>
            <a:gd name="T14" fmla="*/ 16384 w 16384"/>
            <a:gd name="T15" fmla="*/ 16384 h 16384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6384" h="16384">
              <a:moveTo>
                <a:pt x="0" y="0"/>
              </a:moveTo>
              <a:lnTo>
                <a:pt x="16384" y="0"/>
              </a:lnTo>
              <a:lnTo>
                <a:pt x="7490" y="16384"/>
              </a:lnTo>
              <a:lnTo>
                <a:pt x="0" y="0"/>
              </a:lnTo>
              <a:close/>
            </a:path>
          </a:pathLst>
        </a:cu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40</xdr:col>
      <xdr:colOff>0</xdr:colOff>
      <xdr:row>15</xdr:row>
      <xdr:rowOff>0</xdr:rowOff>
    </xdr:from>
    <xdr:to>
      <xdr:col>40</xdr:col>
      <xdr:colOff>0</xdr:colOff>
      <xdr:row>15</xdr:row>
      <xdr:rowOff>0</xdr:rowOff>
    </xdr:to>
    <xdr:sp macro="" textlink="">
      <xdr:nvSpPr>
        <xdr:cNvPr id="12313" name="Rectangle 3">
          <a:extLst>
            <a:ext uri="{FF2B5EF4-FFF2-40B4-BE49-F238E27FC236}">
              <a16:creationId xmlns:a16="http://schemas.microsoft.com/office/drawing/2014/main" xmlns="" id="{00000000-0008-0000-0000-000019300000}"/>
            </a:ext>
          </a:extLst>
        </xdr:cNvPr>
        <xdr:cNvSpPr>
          <a:spLocks noChangeArrowheads="1"/>
        </xdr:cNvSpPr>
      </xdr:nvSpPr>
      <xdr:spPr bwMode="auto">
        <a:xfrm>
          <a:off x="8772525" y="1895475"/>
          <a:ext cx="0" cy="0"/>
        </a:xfrm>
        <a:prstGeom prst="rect">
          <a:avLst/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0</xdr:colOff>
      <xdr:row>15</xdr:row>
      <xdr:rowOff>0</xdr:rowOff>
    </xdr:from>
    <xdr:to>
      <xdr:col>37</xdr:col>
      <xdr:colOff>200025</xdr:colOff>
      <xdr:row>15</xdr:row>
      <xdr:rowOff>0</xdr:rowOff>
    </xdr:to>
    <xdr:sp macro="" textlink="" fLocksText="0">
      <xdr:nvSpPr>
        <xdr:cNvPr id="12292" name="Text Box 4">
          <a:extLst>
            <a:ext uri="{FF2B5EF4-FFF2-40B4-BE49-F238E27FC236}">
              <a16:creationId xmlns:a16="http://schemas.microsoft.com/office/drawing/2014/main" xmlns="" id="{00000000-0008-0000-0000-000004300000}"/>
            </a:ext>
          </a:extLst>
        </xdr:cNvPr>
        <xdr:cNvSpPr txBox="1">
          <a:spLocks noChangeArrowheads="1"/>
        </xdr:cNvSpPr>
      </xdr:nvSpPr>
      <xdr:spPr bwMode="auto">
        <a:xfrm>
          <a:off x="1104900" y="1895475"/>
          <a:ext cx="7210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endParaRPr lang="pt-BR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pt-BR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182880</xdr:colOff>
          <xdr:row>14</xdr:row>
          <xdr:rowOff>30480</xdr:rowOff>
        </xdr:from>
        <xdr:to>
          <xdr:col>23</xdr:col>
          <xdr:colOff>114300</xdr:colOff>
          <xdr:row>16</xdr:row>
          <xdr:rowOff>45720</xdr:rowOff>
        </xdr:to>
        <xdr:sp macro="" textlink="">
          <xdr:nvSpPr>
            <xdr:cNvPr id="12294" name="OptionButton1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160020</xdr:colOff>
          <xdr:row>14</xdr:row>
          <xdr:rowOff>30480</xdr:rowOff>
        </xdr:from>
        <xdr:to>
          <xdr:col>32</xdr:col>
          <xdr:colOff>198120</xdr:colOff>
          <xdr:row>16</xdr:row>
          <xdr:rowOff>45720</xdr:rowOff>
        </xdr:to>
        <xdr:sp macro="" textlink="">
          <xdr:nvSpPr>
            <xdr:cNvPr id="12295" name="OptionButton2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7</xdr:col>
      <xdr:colOff>180975</xdr:colOff>
      <xdr:row>1</xdr:row>
      <xdr:rowOff>9525</xdr:rowOff>
    </xdr:from>
    <xdr:to>
      <xdr:col>10</xdr:col>
      <xdr:colOff>85725</xdr:colOff>
      <xdr:row>3</xdr:row>
      <xdr:rowOff>290232</xdr:rowOff>
    </xdr:to>
    <xdr:pic>
      <xdr:nvPicPr>
        <xdr:cNvPr id="9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95250"/>
          <a:ext cx="561975" cy="5950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0</xdr:colOff>
      <xdr:row>1</xdr:row>
      <xdr:rowOff>19049</xdr:rowOff>
    </xdr:from>
    <xdr:to>
      <xdr:col>30</xdr:col>
      <xdr:colOff>280434</xdr:colOff>
      <xdr:row>5</xdr:row>
      <xdr:rowOff>19049</xdr:rowOff>
    </xdr:to>
    <xdr:pic>
      <xdr:nvPicPr>
        <xdr:cNvPr id="10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104774"/>
          <a:ext cx="937659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1866900</xdr:colOff>
      <xdr:row>0</xdr:row>
      <xdr:rowOff>22860</xdr:rowOff>
    </xdr:from>
    <xdr:to>
      <xdr:col>1</xdr:col>
      <xdr:colOff>2457450</xdr:colOff>
      <xdr:row>1</xdr:row>
      <xdr:rowOff>6387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22860"/>
          <a:ext cx="590550" cy="5931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22860</xdr:colOff>
      <xdr:row>0</xdr:row>
      <xdr:rowOff>0</xdr:rowOff>
    </xdr:from>
    <xdr:to>
      <xdr:col>6</xdr:col>
      <xdr:colOff>242334</xdr:colOff>
      <xdr:row>2</xdr:row>
      <xdr:rowOff>7620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5080" y="0"/>
          <a:ext cx="966234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EMORIA%20DE%20CALCULO%20revis&#227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RIA DE CALCULO "/>
    </sheetNames>
    <sheetDataSet>
      <sheetData sheetId="0">
        <row r="107">
          <cell r="H107">
            <v>6000.88</v>
          </cell>
        </row>
        <row r="120">
          <cell r="H120">
            <v>900.13</v>
          </cell>
        </row>
        <row r="133">
          <cell r="H133">
            <v>90.1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5">
    <pageSetUpPr fitToPage="1"/>
  </sheetPr>
  <dimension ref="A1:AV94"/>
  <sheetViews>
    <sheetView showGridLines="0" view="pageBreakPreview" zoomScaleNormal="90" zoomScaleSheetLayoutView="100" workbookViewId="0">
      <selection activeCell="V37" sqref="V37:X37"/>
    </sheetView>
  </sheetViews>
  <sheetFormatPr defaultColWidth="9.109375" defaultRowHeight="12" customHeight="1" x14ac:dyDescent="0.25"/>
  <cols>
    <col min="1" max="1" width="2.33203125" style="3" customWidth="1"/>
    <col min="2" max="2" width="4.44140625" style="2" customWidth="1"/>
    <col min="3" max="3" width="4.6640625" style="2" customWidth="1"/>
    <col min="4" max="4" width="11.6640625" style="2" customWidth="1"/>
    <col min="5" max="5" width="3.33203125" style="2" customWidth="1"/>
    <col min="6" max="6" width="12.6640625" style="24" customWidth="1"/>
    <col min="7" max="11" width="3.33203125" style="24" customWidth="1"/>
    <col min="12" max="23" width="3.33203125" style="3" customWidth="1"/>
    <col min="24" max="24" width="3.6640625" style="3" customWidth="1"/>
    <col min="25" max="30" width="3.33203125" style="3" customWidth="1"/>
    <col min="31" max="31" width="7.88671875" style="3" customWidth="1"/>
    <col min="32" max="40" width="3.33203125" style="3" customWidth="1"/>
    <col min="41" max="41" width="3.33203125" style="3" hidden="1" customWidth="1"/>
    <col min="42" max="42" width="21.5546875" style="3" customWidth="1"/>
    <col min="43" max="43" width="20.88671875" style="3" customWidth="1"/>
    <col min="44" max="44" width="5.5546875" style="3" customWidth="1"/>
    <col min="45" max="45" width="3.33203125" style="3" customWidth="1"/>
    <col min="46" max="46" width="7.6640625" style="3" customWidth="1"/>
    <col min="47" max="47" width="3.33203125" style="3" customWidth="1"/>
    <col min="48" max="48" width="3.33203125" style="5" customWidth="1"/>
    <col min="49" max="49" width="7.109375" style="3" customWidth="1"/>
    <col min="50" max="57" width="3.33203125" style="3" customWidth="1"/>
    <col min="58" max="16384" width="9.109375" style="3"/>
  </cols>
  <sheetData>
    <row r="1" spans="2:48" ht="6.75" customHeight="1" x14ac:dyDescent="0.25">
      <c r="F1" s="3"/>
      <c r="G1" s="3"/>
      <c r="H1" s="3"/>
      <c r="I1" s="3"/>
      <c r="J1" s="3"/>
      <c r="K1" s="3"/>
      <c r="AJ1" s="4"/>
    </row>
    <row r="2" spans="2:48" ht="12.75" customHeight="1" x14ac:dyDescent="0.25">
      <c r="B2" s="300" t="s">
        <v>143</v>
      </c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</row>
    <row r="3" spans="2:48" ht="12" customHeight="1" x14ac:dyDescent="0.25"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1"/>
      <c r="AF3" s="301"/>
      <c r="AG3" s="301"/>
      <c r="AH3" s="301"/>
      <c r="AI3" s="301"/>
      <c r="AJ3" s="301"/>
      <c r="AK3" s="301"/>
      <c r="AL3" s="301"/>
      <c r="AM3" s="301"/>
      <c r="AN3" s="301"/>
    </row>
    <row r="4" spans="2:48" ht="24" customHeight="1" x14ac:dyDescent="0.25">
      <c r="B4" s="300" t="s">
        <v>142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</row>
    <row r="5" spans="2:48" s="6" customFormat="1" ht="13.5" customHeight="1" x14ac:dyDescent="0.25"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154"/>
      <c r="AA5" s="154"/>
      <c r="AB5" s="154"/>
      <c r="AC5" s="154"/>
      <c r="AD5" s="154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V5" s="7"/>
    </row>
    <row r="6" spans="2:48" ht="5.25" customHeight="1" x14ac:dyDescent="0.25">
      <c r="B6" s="1"/>
      <c r="C6" s="1"/>
      <c r="D6" s="1"/>
      <c r="E6" s="1"/>
      <c r="F6" s="8"/>
      <c r="G6" s="8"/>
      <c r="H6" s="8"/>
      <c r="I6" s="8"/>
      <c r="J6" s="8"/>
      <c r="K6" s="8"/>
      <c r="L6" s="9"/>
      <c r="M6" s="10"/>
    </row>
    <row r="7" spans="2:48" s="4" customFormat="1" ht="12" customHeight="1" x14ac:dyDescent="0.25">
      <c r="B7" s="11" t="s">
        <v>0</v>
      </c>
      <c r="C7" s="2"/>
      <c r="D7" s="2"/>
      <c r="E7" s="2"/>
      <c r="F7" s="2"/>
      <c r="G7" s="2"/>
      <c r="H7" s="2"/>
      <c r="I7" s="2"/>
      <c r="X7" s="2"/>
      <c r="Y7" s="2"/>
      <c r="Z7" s="2"/>
      <c r="AA7" s="2"/>
      <c r="AB7" s="2"/>
      <c r="AE7" s="11" t="s">
        <v>2</v>
      </c>
      <c r="AN7" s="12"/>
      <c r="AV7" s="13"/>
    </row>
    <row r="8" spans="2:48" s="4" customFormat="1" ht="14.1" customHeight="1" x14ac:dyDescent="0.25">
      <c r="B8" s="246" t="s">
        <v>61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8"/>
      <c r="AE8" s="249" t="s">
        <v>141</v>
      </c>
      <c r="AF8" s="250"/>
      <c r="AG8" s="250"/>
      <c r="AH8" s="250"/>
      <c r="AI8" s="250"/>
      <c r="AJ8" s="250"/>
      <c r="AK8" s="250"/>
      <c r="AL8" s="250"/>
      <c r="AM8" s="250"/>
      <c r="AN8" s="251"/>
      <c r="AV8" s="13"/>
    </row>
    <row r="9" spans="2:48" s="16" customFormat="1" ht="5.25" customHeight="1" x14ac:dyDescent="0.25">
      <c r="B9" s="14"/>
      <c r="C9" s="14"/>
      <c r="D9" s="14"/>
      <c r="E9" s="14"/>
      <c r="F9" s="15"/>
      <c r="G9" s="15"/>
      <c r="H9" s="15"/>
      <c r="I9" s="15"/>
      <c r="J9" s="15"/>
      <c r="K9" s="15"/>
      <c r="AV9" s="19"/>
    </row>
    <row r="10" spans="2:48" s="4" customFormat="1" ht="12" customHeight="1" x14ac:dyDescent="0.25">
      <c r="B10" s="11" t="s">
        <v>12</v>
      </c>
      <c r="C10" s="2"/>
      <c r="D10" s="2"/>
      <c r="E10" s="2"/>
      <c r="X10" s="11" t="s">
        <v>10</v>
      </c>
      <c r="Z10" s="2"/>
      <c r="AA10" s="2"/>
      <c r="AB10" s="2"/>
      <c r="AC10" s="2"/>
      <c r="AD10" s="2"/>
      <c r="AF10" s="2"/>
      <c r="AG10" s="21"/>
      <c r="AL10" s="22"/>
      <c r="AM10" s="20" t="s">
        <v>11</v>
      </c>
      <c r="AN10" s="23"/>
      <c r="AV10" s="13"/>
    </row>
    <row r="11" spans="2:48" ht="14.1" customHeight="1" x14ac:dyDescent="0.25">
      <c r="B11" s="213" t="s">
        <v>140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214"/>
      <c r="S11" s="214"/>
      <c r="T11" s="214"/>
      <c r="U11" s="214"/>
      <c r="V11" s="214"/>
      <c r="W11" s="215"/>
      <c r="X11" s="213" t="s">
        <v>60</v>
      </c>
      <c r="Y11" s="214"/>
      <c r="Z11" s="214"/>
      <c r="AA11" s="214"/>
      <c r="AB11" s="214"/>
      <c r="AC11" s="214"/>
      <c r="AD11" s="214"/>
      <c r="AE11" s="214"/>
      <c r="AF11" s="214"/>
      <c r="AG11" s="214"/>
      <c r="AH11" s="214"/>
      <c r="AI11" s="214"/>
      <c r="AJ11" s="214"/>
      <c r="AK11" s="214"/>
      <c r="AL11" s="215"/>
      <c r="AM11" s="255" t="s">
        <v>8</v>
      </c>
      <c r="AN11" s="256"/>
    </row>
    <row r="12" spans="2:48" s="16" customFormat="1" ht="6.75" customHeight="1" x14ac:dyDescent="0.25">
      <c r="B12" s="14"/>
      <c r="C12" s="14"/>
      <c r="D12" s="14"/>
      <c r="E12" s="14"/>
      <c r="F12" s="15"/>
      <c r="G12" s="15"/>
      <c r="H12" s="15"/>
      <c r="I12" s="15"/>
      <c r="J12" s="15"/>
      <c r="K12" s="15"/>
      <c r="X12" s="17"/>
      <c r="AK12" s="18"/>
      <c r="AL12" s="6"/>
      <c r="AM12" s="6"/>
      <c r="AN12" s="6"/>
      <c r="AV12" s="19"/>
    </row>
    <row r="13" spans="2:48" s="4" customFormat="1" ht="12" customHeight="1" x14ac:dyDescent="0.25">
      <c r="B13" s="20" t="s">
        <v>9</v>
      </c>
      <c r="F13" s="2"/>
      <c r="G13" s="2"/>
      <c r="H13" s="2"/>
      <c r="I13" s="2"/>
      <c r="X13" s="156" t="s">
        <v>155</v>
      </c>
      <c r="AA13" s="2"/>
      <c r="AG13" s="11" t="s">
        <v>1</v>
      </c>
      <c r="AJ13" s="2"/>
      <c r="AV13" s="13"/>
    </row>
    <row r="14" spans="2:48" s="4" customFormat="1" ht="14.1" customHeight="1" x14ac:dyDescent="0.25">
      <c r="B14" s="213" t="s">
        <v>154</v>
      </c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5"/>
      <c r="X14" s="257" t="s">
        <v>156</v>
      </c>
      <c r="Y14" s="258"/>
      <c r="Z14" s="258"/>
      <c r="AA14" s="258"/>
      <c r="AB14" s="258"/>
      <c r="AC14" s="258"/>
      <c r="AD14" s="258"/>
      <c r="AE14" s="258"/>
      <c r="AF14" s="259"/>
      <c r="AG14" s="257" t="s">
        <v>157</v>
      </c>
      <c r="AH14" s="258"/>
      <c r="AI14" s="258"/>
      <c r="AJ14" s="258"/>
      <c r="AK14" s="258"/>
      <c r="AL14" s="258"/>
      <c r="AM14" s="258"/>
      <c r="AN14" s="259"/>
      <c r="AV14" s="13"/>
    </row>
    <row r="15" spans="2:48" ht="6" customHeight="1" x14ac:dyDescent="0.25"/>
    <row r="16" spans="2:48" ht="13.5" customHeight="1" x14ac:dyDescent="0.25">
      <c r="B16" s="2" t="s">
        <v>20</v>
      </c>
      <c r="AO16" s="56" t="b">
        <v>0</v>
      </c>
    </row>
    <row r="17" spans="1:48" ht="6" customHeight="1" x14ac:dyDescent="0.25"/>
    <row r="18" spans="1:48" ht="12.6" customHeight="1" x14ac:dyDescent="0.25">
      <c r="B18" s="50" t="s">
        <v>18</v>
      </c>
      <c r="C18" s="51"/>
      <c r="D18" s="51"/>
      <c r="E18" s="51"/>
      <c r="F18" s="51"/>
      <c r="G18" s="51"/>
      <c r="H18" s="51"/>
      <c r="I18" s="51"/>
      <c r="J18" s="51"/>
      <c r="K18" s="232" t="s">
        <v>15</v>
      </c>
      <c r="L18" s="233"/>
      <c r="M18" s="233"/>
      <c r="N18" s="233"/>
      <c r="O18" s="233"/>
      <c r="P18" s="234"/>
      <c r="Q18" s="187" t="s">
        <v>17</v>
      </c>
      <c r="R18" s="188"/>
      <c r="S18" s="188"/>
      <c r="T18" s="188"/>
      <c r="U18" s="188"/>
      <c r="V18" s="188"/>
      <c r="W18" s="188"/>
      <c r="X18" s="188"/>
      <c r="Y18" s="217" t="s">
        <v>16</v>
      </c>
      <c r="Z18" s="218"/>
      <c r="AA18" s="218"/>
      <c r="AB18" s="218"/>
      <c r="AC18" s="218"/>
      <c r="AD18" s="218"/>
      <c r="AE18" s="218"/>
      <c r="AF18" s="218"/>
      <c r="AG18" s="218"/>
      <c r="AH18" s="218"/>
      <c r="AI18" s="219"/>
      <c r="AJ18" s="238">
        <f>(((1+W23+W20+W21)*(1+W22)*(1+W24))/(1-W25))-1</f>
        <v>0.21187902186666663</v>
      </c>
      <c r="AK18" s="239"/>
      <c r="AL18" s="239"/>
      <c r="AM18" s="239"/>
      <c r="AN18" s="240"/>
      <c r="AQ18" s="121">
        <v>0.23380000000000001</v>
      </c>
      <c r="AR18" s="3">
        <f>AP18*AQ18</f>
        <v>0</v>
      </c>
      <c r="AT18" s="3">
        <f>AP18+AR18</f>
        <v>0</v>
      </c>
    </row>
    <row r="19" spans="1:48" ht="12.6" customHeight="1" x14ac:dyDescent="0.25">
      <c r="B19" s="52"/>
      <c r="C19" s="53"/>
      <c r="D19" s="53"/>
      <c r="E19" s="53"/>
      <c r="F19" s="53"/>
      <c r="G19" s="53"/>
      <c r="H19" s="53"/>
      <c r="I19" s="53"/>
      <c r="J19" s="53"/>
      <c r="K19" s="235"/>
      <c r="L19" s="236"/>
      <c r="M19" s="236"/>
      <c r="N19" s="236"/>
      <c r="O19" s="236"/>
      <c r="P19" s="237"/>
      <c r="Q19" s="193"/>
      <c r="R19" s="194"/>
      <c r="S19" s="194"/>
      <c r="T19" s="194"/>
      <c r="U19" s="194"/>
      <c r="V19" s="194"/>
      <c r="W19" s="194"/>
      <c r="X19" s="194"/>
      <c r="Y19" s="220"/>
      <c r="Z19" s="221"/>
      <c r="AA19" s="221"/>
      <c r="AB19" s="221"/>
      <c r="AC19" s="221"/>
      <c r="AD19" s="221"/>
      <c r="AE19" s="221"/>
      <c r="AF19" s="221"/>
      <c r="AG19" s="221"/>
      <c r="AH19" s="221"/>
      <c r="AI19" s="222"/>
      <c r="AJ19" s="241"/>
      <c r="AK19" s="242"/>
      <c r="AL19" s="242"/>
      <c r="AM19" s="242"/>
      <c r="AN19" s="243"/>
    </row>
    <row r="20" spans="1:48" ht="12.6" customHeight="1" x14ac:dyDescent="0.25">
      <c r="B20" s="26" t="s">
        <v>32</v>
      </c>
      <c r="C20" s="27"/>
      <c r="D20" s="27"/>
      <c r="E20" s="27"/>
      <c r="F20" s="27"/>
      <c r="G20" s="27"/>
      <c r="H20" s="27"/>
      <c r="I20" s="27"/>
      <c r="J20" s="27"/>
      <c r="K20" s="40" t="s">
        <v>14</v>
      </c>
      <c r="L20" s="211">
        <v>3.2000000000000002E-3</v>
      </c>
      <c r="M20" s="211"/>
      <c r="N20" s="38" t="s">
        <v>13</v>
      </c>
      <c r="O20" s="211">
        <v>7.4000000000000003E-3</v>
      </c>
      <c r="P20" s="212"/>
      <c r="Q20" s="35" t="s">
        <v>21</v>
      </c>
      <c r="R20" s="28"/>
      <c r="S20" s="28"/>
      <c r="T20" s="28"/>
      <c r="U20" s="28"/>
      <c r="V20" s="28"/>
      <c r="W20" s="244">
        <v>3.2000000000000002E-3</v>
      </c>
      <c r="X20" s="244"/>
      <c r="Y20" s="223" t="s">
        <v>43</v>
      </c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5"/>
      <c r="AT20" s="5"/>
      <c r="AV20" s="3"/>
    </row>
    <row r="21" spans="1:48" ht="12.6" customHeight="1" x14ac:dyDescent="0.25">
      <c r="B21" s="29" t="s">
        <v>37</v>
      </c>
      <c r="C21" s="30"/>
      <c r="D21" s="30"/>
      <c r="E21" s="30"/>
      <c r="F21" s="30"/>
      <c r="G21" s="30"/>
      <c r="H21" s="30"/>
      <c r="I21" s="30"/>
      <c r="J21" s="30"/>
      <c r="K21" s="41" t="s">
        <v>14</v>
      </c>
      <c r="L21" s="181">
        <v>5.0000000000000001E-3</v>
      </c>
      <c r="M21" s="181"/>
      <c r="N21" s="39" t="s">
        <v>13</v>
      </c>
      <c r="O21" s="181">
        <v>9.7000000000000003E-3</v>
      </c>
      <c r="P21" s="182"/>
      <c r="Q21" s="36" t="s">
        <v>22</v>
      </c>
      <c r="R21" s="31"/>
      <c r="S21" s="31"/>
      <c r="T21" s="31"/>
      <c r="U21" s="31"/>
      <c r="V21" s="31"/>
      <c r="W21" s="245">
        <v>5.0000000000000001E-3</v>
      </c>
      <c r="X21" s="196"/>
      <c r="Y21" s="226"/>
      <c r="Z21" s="227"/>
      <c r="AA21" s="227"/>
      <c r="AB21" s="227"/>
      <c r="AC21" s="227"/>
      <c r="AD21" s="227"/>
      <c r="AE21" s="227"/>
      <c r="AF21" s="227"/>
      <c r="AG21" s="227"/>
      <c r="AH21" s="227"/>
      <c r="AI21" s="227"/>
      <c r="AJ21" s="227"/>
      <c r="AK21" s="227"/>
      <c r="AL21" s="227"/>
      <c r="AM21" s="227"/>
      <c r="AN21" s="228"/>
      <c r="AT21" s="5"/>
      <c r="AV21" s="3"/>
    </row>
    <row r="22" spans="1:48" ht="12.6" customHeight="1" x14ac:dyDescent="0.25">
      <c r="B22" s="29" t="s">
        <v>33</v>
      </c>
      <c r="C22" s="30"/>
      <c r="D22" s="30"/>
      <c r="E22" s="30"/>
      <c r="F22" s="30"/>
      <c r="G22" s="30"/>
      <c r="H22" s="30"/>
      <c r="I22" s="30"/>
      <c r="J22" s="30"/>
      <c r="K22" s="41" t="s">
        <v>14</v>
      </c>
      <c r="L22" s="181">
        <v>1.0200000000000001E-2</v>
      </c>
      <c r="M22" s="181"/>
      <c r="N22" s="39" t="s">
        <v>13</v>
      </c>
      <c r="O22" s="181">
        <v>1.21E-2</v>
      </c>
      <c r="P22" s="182"/>
      <c r="Q22" s="36" t="s">
        <v>23</v>
      </c>
      <c r="R22" s="31"/>
      <c r="S22" s="31"/>
      <c r="T22" s="31"/>
      <c r="U22" s="31"/>
      <c r="V22" s="31"/>
      <c r="W22" s="196">
        <v>1.0200000000000001E-2</v>
      </c>
      <c r="X22" s="196"/>
      <c r="Y22" s="226"/>
      <c r="Z22" s="227"/>
      <c r="AA22" s="227"/>
      <c r="AB22" s="227"/>
      <c r="AC22" s="227"/>
      <c r="AD22" s="227"/>
      <c r="AE22" s="227"/>
      <c r="AF22" s="227"/>
      <c r="AG22" s="227"/>
      <c r="AH22" s="227"/>
      <c r="AI22" s="227"/>
      <c r="AJ22" s="227"/>
      <c r="AK22" s="227"/>
      <c r="AL22" s="227"/>
      <c r="AM22" s="227"/>
      <c r="AN22" s="228"/>
      <c r="AT22" s="5"/>
      <c r="AV22" s="3"/>
    </row>
    <row r="23" spans="1:48" ht="12.6" customHeight="1" x14ac:dyDescent="0.25">
      <c r="B23" s="29" t="s">
        <v>34</v>
      </c>
      <c r="C23" s="30"/>
      <c r="D23" s="30"/>
      <c r="E23" s="30"/>
      <c r="F23" s="30"/>
      <c r="G23" s="30"/>
      <c r="H23" s="30"/>
      <c r="I23" s="30"/>
      <c r="J23" s="30"/>
      <c r="K23" s="41" t="s">
        <v>14</v>
      </c>
      <c r="L23" s="181">
        <v>3.7999999999999999E-2</v>
      </c>
      <c r="M23" s="181"/>
      <c r="N23" s="39" t="s">
        <v>13</v>
      </c>
      <c r="O23" s="181">
        <v>4.6699999999999998E-2</v>
      </c>
      <c r="P23" s="182"/>
      <c r="Q23" s="36" t="s">
        <v>24</v>
      </c>
      <c r="R23" s="31"/>
      <c r="S23" s="31"/>
      <c r="T23" s="31"/>
      <c r="U23" s="31"/>
      <c r="V23" s="31"/>
      <c r="W23" s="196">
        <v>3.7999999999999999E-2</v>
      </c>
      <c r="X23" s="196"/>
      <c r="Y23" s="226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8"/>
      <c r="AT23" s="5"/>
      <c r="AV23" s="3"/>
    </row>
    <row r="24" spans="1:48" ht="12.6" customHeight="1" x14ac:dyDescent="0.25">
      <c r="B24" s="29" t="s">
        <v>35</v>
      </c>
      <c r="C24" s="30"/>
      <c r="D24" s="30"/>
      <c r="E24" s="30"/>
      <c r="F24" s="30"/>
      <c r="G24" s="30"/>
      <c r="H24" s="30"/>
      <c r="I24" s="30"/>
      <c r="J24" s="30"/>
      <c r="K24" s="41" t="s">
        <v>14</v>
      </c>
      <c r="L24" s="181">
        <v>6.6400000000000001E-2</v>
      </c>
      <c r="M24" s="181"/>
      <c r="N24" s="39" t="s">
        <v>13</v>
      </c>
      <c r="O24" s="181">
        <v>8.6900000000000005E-2</v>
      </c>
      <c r="P24" s="182"/>
      <c r="Q24" s="36" t="s">
        <v>25</v>
      </c>
      <c r="R24" s="31"/>
      <c r="S24" s="31"/>
      <c r="T24" s="31"/>
      <c r="U24" s="31"/>
      <c r="V24" s="31"/>
      <c r="W24" s="196">
        <v>6.6400000000000001E-2</v>
      </c>
      <c r="X24" s="196"/>
      <c r="Y24" s="226"/>
      <c r="Z24" s="227"/>
      <c r="AA24" s="227"/>
      <c r="AB24" s="227"/>
      <c r="AC24" s="227"/>
      <c r="AD24" s="227"/>
      <c r="AE24" s="227"/>
      <c r="AF24" s="227"/>
      <c r="AG24" s="227"/>
      <c r="AH24" s="227"/>
      <c r="AI24" s="227"/>
      <c r="AJ24" s="227"/>
      <c r="AK24" s="227"/>
      <c r="AL24" s="227"/>
      <c r="AM24" s="227"/>
      <c r="AN24" s="228"/>
      <c r="AT24" s="5"/>
      <c r="AV24" s="3"/>
    </row>
    <row r="25" spans="1:48" ht="12.6" customHeight="1" x14ac:dyDescent="0.25">
      <c r="B25" s="32" t="s">
        <v>36</v>
      </c>
      <c r="C25" s="33"/>
      <c r="D25" s="33"/>
      <c r="E25" s="33"/>
      <c r="F25" s="33"/>
      <c r="G25" s="33"/>
      <c r="H25" s="33"/>
      <c r="I25" s="33"/>
      <c r="J25" s="33"/>
      <c r="K25" s="252" t="s">
        <v>42</v>
      </c>
      <c r="L25" s="253"/>
      <c r="M25" s="253"/>
      <c r="N25" s="253"/>
      <c r="O25" s="253"/>
      <c r="P25" s="254"/>
      <c r="Q25" s="37" t="s">
        <v>26</v>
      </c>
      <c r="R25" s="34"/>
      <c r="S25" s="34"/>
      <c r="T25" s="34"/>
      <c r="U25" s="34"/>
      <c r="V25" s="34"/>
      <c r="W25" s="186">
        <v>7.0000000000000007E-2</v>
      </c>
      <c r="X25" s="186"/>
      <c r="Y25" s="229"/>
      <c r="Z25" s="230"/>
      <c r="AA25" s="230"/>
      <c r="AB25" s="230"/>
      <c r="AC25" s="230"/>
      <c r="AD25" s="230"/>
      <c r="AE25" s="230"/>
      <c r="AF25" s="230"/>
      <c r="AG25" s="230"/>
      <c r="AH25" s="230"/>
      <c r="AI25" s="230"/>
      <c r="AJ25" s="230"/>
      <c r="AK25" s="230"/>
      <c r="AL25" s="230"/>
      <c r="AM25" s="230"/>
      <c r="AN25" s="231"/>
      <c r="AT25" s="5"/>
      <c r="AV25" s="3"/>
    </row>
    <row r="26" spans="1:48" ht="6" customHeight="1" x14ac:dyDescent="0.25"/>
    <row r="27" spans="1:48" ht="12" customHeight="1" x14ac:dyDescent="0.25">
      <c r="B27" s="307" t="s">
        <v>3</v>
      </c>
      <c r="C27" s="42"/>
      <c r="D27" s="43"/>
      <c r="E27" s="44"/>
      <c r="F27" s="43"/>
      <c r="G27" s="187" t="s">
        <v>4</v>
      </c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9"/>
      <c r="T27" s="187" t="s">
        <v>5</v>
      </c>
      <c r="U27" s="189"/>
      <c r="V27" s="187" t="s">
        <v>6</v>
      </c>
      <c r="W27" s="188"/>
      <c r="X27" s="189"/>
      <c r="Y27" s="285" t="s">
        <v>27</v>
      </c>
      <c r="Z27" s="269"/>
      <c r="AA27" s="269"/>
      <c r="AB27" s="269"/>
      <c r="AC27" s="269"/>
      <c r="AD27" s="269"/>
      <c r="AE27" s="269"/>
      <c r="AF27" s="269"/>
      <c r="AG27" s="269"/>
      <c r="AH27" s="269"/>
      <c r="AI27" s="269"/>
      <c r="AJ27" s="269"/>
      <c r="AK27" s="269"/>
      <c r="AL27" s="269"/>
      <c r="AM27" s="269"/>
      <c r="AN27" s="270"/>
      <c r="AP27" s="61"/>
    </row>
    <row r="28" spans="1:48" ht="12" customHeight="1" x14ac:dyDescent="0.25">
      <c r="A28" s="22"/>
      <c r="B28" s="308"/>
      <c r="C28" s="55" t="s">
        <v>38</v>
      </c>
      <c r="D28" s="45"/>
      <c r="E28" s="310" t="s">
        <v>39</v>
      </c>
      <c r="F28" s="311"/>
      <c r="G28" s="190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2"/>
      <c r="T28" s="190"/>
      <c r="U28" s="192"/>
      <c r="V28" s="190"/>
      <c r="W28" s="191"/>
      <c r="X28" s="192"/>
      <c r="Y28" s="285" t="s">
        <v>40</v>
      </c>
      <c r="Z28" s="269"/>
      <c r="AA28" s="269"/>
      <c r="AB28" s="269"/>
      <c r="AC28" s="269"/>
      <c r="AD28" s="269"/>
      <c r="AE28" s="269"/>
      <c r="AF28" s="268" t="s">
        <v>41</v>
      </c>
      <c r="AG28" s="269"/>
      <c r="AH28" s="269"/>
      <c r="AI28" s="269"/>
      <c r="AJ28" s="269"/>
      <c r="AK28" s="269"/>
      <c r="AL28" s="269"/>
      <c r="AM28" s="269"/>
      <c r="AN28" s="270"/>
    </row>
    <row r="29" spans="1:48" ht="12" customHeight="1" x14ac:dyDescent="0.25">
      <c r="A29" s="22"/>
      <c r="B29" s="309"/>
      <c r="C29" s="46"/>
      <c r="D29" s="47"/>
      <c r="E29" s="193"/>
      <c r="F29" s="195"/>
      <c r="G29" s="193"/>
      <c r="H29" s="194"/>
      <c r="I29" s="194"/>
      <c r="J29" s="194"/>
      <c r="K29" s="194"/>
      <c r="L29" s="194"/>
      <c r="M29" s="194"/>
      <c r="N29" s="194"/>
      <c r="O29" s="194"/>
      <c r="P29" s="194"/>
      <c r="Q29" s="194"/>
      <c r="R29" s="194"/>
      <c r="S29" s="195"/>
      <c r="T29" s="193"/>
      <c r="U29" s="195"/>
      <c r="V29" s="193"/>
      <c r="W29" s="194"/>
      <c r="X29" s="195"/>
      <c r="Y29" s="193" t="s">
        <v>19</v>
      </c>
      <c r="Z29" s="194"/>
      <c r="AA29" s="195"/>
      <c r="AB29" s="193" t="s">
        <v>28</v>
      </c>
      <c r="AC29" s="194"/>
      <c r="AD29" s="194"/>
      <c r="AE29" s="194"/>
      <c r="AF29" s="271" t="s">
        <v>19</v>
      </c>
      <c r="AG29" s="194"/>
      <c r="AH29" s="195"/>
      <c r="AI29" s="265" t="s">
        <v>28</v>
      </c>
      <c r="AJ29" s="266"/>
      <c r="AK29" s="266"/>
      <c r="AL29" s="266"/>
      <c r="AM29" s="266"/>
      <c r="AN29" s="267"/>
    </row>
    <row r="30" spans="1:48" ht="18" customHeight="1" x14ac:dyDescent="0.25">
      <c r="A30" s="22"/>
      <c r="B30" s="58" t="s">
        <v>47</v>
      </c>
      <c r="C30" s="312"/>
      <c r="D30" s="313"/>
      <c r="E30" s="314"/>
      <c r="F30" s="315"/>
      <c r="G30" s="291" t="s">
        <v>46</v>
      </c>
      <c r="H30" s="292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3"/>
      <c r="T30" s="289"/>
      <c r="U30" s="290"/>
      <c r="V30" s="277"/>
      <c r="W30" s="278"/>
      <c r="X30" s="279"/>
      <c r="Y30" s="284"/>
      <c r="Z30" s="284"/>
      <c r="AA30" s="284"/>
      <c r="AB30" s="263" t="str">
        <f t="shared" ref="AB30:AB41" si="0">IF(T30="","",ROUND(V30*Y30,2))</f>
        <v/>
      </c>
      <c r="AC30" s="263"/>
      <c r="AD30" s="263"/>
      <c r="AE30" s="264"/>
      <c r="AF30" s="260"/>
      <c r="AG30" s="261"/>
      <c r="AH30" s="261"/>
      <c r="AI30" s="262">
        <f>SUM(AI31:AN32)</f>
        <v>1134.54</v>
      </c>
      <c r="AJ30" s="262"/>
      <c r="AK30" s="262"/>
      <c r="AL30" s="262"/>
      <c r="AM30" s="262"/>
      <c r="AN30" s="262"/>
      <c r="AP30" s="60"/>
      <c r="AQ30" s="61"/>
    </row>
    <row r="31" spans="1:48" ht="28.5" customHeight="1" x14ac:dyDescent="0.25">
      <c r="A31" s="22"/>
      <c r="B31" s="63" t="s">
        <v>48</v>
      </c>
      <c r="C31" s="298" t="s">
        <v>57</v>
      </c>
      <c r="D31" s="299"/>
      <c r="E31" s="298" t="s">
        <v>44</v>
      </c>
      <c r="F31" s="299"/>
      <c r="G31" s="183" t="s">
        <v>148</v>
      </c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5"/>
      <c r="T31" s="206" t="s">
        <v>58</v>
      </c>
      <c r="U31" s="207"/>
      <c r="V31" s="200">
        <f>2.5*1.2</f>
        <v>3</v>
      </c>
      <c r="W31" s="201"/>
      <c r="X31" s="202"/>
      <c r="Y31" s="177">
        <v>312.06</v>
      </c>
      <c r="Z31" s="177"/>
      <c r="AA31" s="177"/>
      <c r="AB31" s="163">
        <f t="shared" si="0"/>
        <v>936.18</v>
      </c>
      <c r="AC31" s="163"/>
      <c r="AD31" s="163"/>
      <c r="AE31" s="180"/>
      <c r="AF31" s="162">
        <f t="shared" ref="AF31:AF41" si="1">IF(T31="","",ROUND(Y31*(1+$AJ$18),2))</f>
        <v>378.18</v>
      </c>
      <c r="AG31" s="163"/>
      <c r="AH31" s="163"/>
      <c r="AI31" s="163">
        <f>IF(T31="","",ROUND(V31*AF31,2))</f>
        <v>1134.54</v>
      </c>
      <c r="AJ31" s="163"/>
      <c r="AK31" s="163"/>
      <c r="AL31" s="163"/>
      <c r="AM31" s="163"/>
      <c r="AN31" s="163"/>
      <c r="AP31" s="65"/>
    </row>
    <row r="32" spans="1:48" ht="28.5" customHeight="1" x14ac:dyDescent="0.25">
      <c r="A32" s="22"/>
      <c r="B32" s="63" t="s">
        <v>49</v>
      </c>
      <c r="C32" s="294" t="s">
        <v>116</v>
      </c>
      <c r="D32" s="295"/>
      <c r="E32" s="294" t="s">
        <v>44</v>
      </c>
      <c r="F32" s="295"/>
      <c r="G32" s="183" t="s">
        <v>62</v>
      </c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5"/>
      <c r="T32" s="206" t="s">
        <v>58</v>
      </c>
      <c r="U32" s="207"/>
      <c r="V32" s="200" t="s">
        <v>151</v>
      </c>
      <c r="W32" s="201"/>
      <c r="X32" s="201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9"/>
      <c r="AP32" s="65"/>
      <c r="AQ32" s="3">
        <v>134.1</v>
      </c>
      <c r="AR32" s="3">
        <v>2.7</v>
      </c>
      <c r="AT32" s="3">
        <f>AQ32*AR32</f>
        <v>362.07</v>
      </c>
    </row>
    <row r="33" spans="1:43" ht="18" customHeight="1" x14ac:dyDescent="0.25">
      <c r="A33" s="22"/>
      <c r="B33" s="59" t="s">
        <v>50</v>
      </c>
      <c r="C33" s="296"/>
      <c r="D33" s="297"/>
      <c r="E33" s="296"/>
      <c r="F33" s="297"/>
      <c r="G33" s="203" t="s">
        <v>67</v>
      </c>
      <c r="H33" s="204"/>
      <c r="I33" s="204"/>
      <c r="J33" s="204"/>
      <c r="K33" s="204"/>
      <c r="L33" s="204"/>
      <c r="M33" s="204"/>
      <c r="N33" s="204"/>
      <c r="O33" s="204"/>
      <c r="P33" s="204"/>
      <c r="Q33" s="204"/>
      <c r="R33" s="204"/>
      <c r="S33" s="205"/>
      <c r="T33" s="280"/>
      <c r="U33" s="281"/>
      <c r="V33" s="197"/>
      <c r="W33" s="198"/>
      <c r="X33" s="199"/>
      <c r="Y33" s="179"/>
      <c r="Z33" s="179"/>
      <c r="AA33" s="179"/>
      <c r="AB33" s="163" t="str">
        <f t="shared" si="0"/>
        <v/>
      </c>
      <c r="AC33" s="163"/>
      <c r="AD33" s="163"/>
      <c r="AE33" s="180"/>
      <c r="AF33" s="162" t="str">
        <f t="shared" si="1"/>
        <v/>
      </c>
      <c r="AG33" s="163"/>
      <c r="AH33" s="163"/>
      <c r="AI33" s="178"/>
      <c r="AJ33" s="178"/>
      <c r="AK33" s="178"/>
      <c r="AL33" s="178"/>
      <c r="AM33" s="178"/>
      <c r="AN33" s="178"/>
      <c r="AP33" s="60"/>
      <c r="AQ33" s="61"/>
    </row>
    <row r="34" spans="1:43" ht="28.5" customHeight="1" x14ac:dyDescent="0.25">
      <c r="A34" s="22"/>
      <c r="B34" s="63" t="s">
        <v>51</v>
      </c>
      <c r="C34" s="294" t="s">
        <v>149</v>
      </c>
      <c r="D34" s="295"/>
      <c r="E34" s="294" t="s">
        <v>44</v>
      </c>
      <c r="F34" s="295"/>
      <c r="G34" s="183" t="s">
        <v>150</v>
      </c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5"/>
      <c r="T34" s="206" t="s">
        <v>58</v>
      </c>
      <c r="U34" s="207"/>
      <c r="V34" s="200" t="s">
        <v>151</v>
      </c>
      <c r="W34" s="201"/>
      <c r="X34" s="201"/>
      <c r="Y34" s="208"/>
      <c r="Z34" s="208"/>
      <c r="AA34" s="208"/>
      <c r="AB34" s="208"/>
      <c r="AC34" s="208"/>
      <c r="AD34" s="208"/>
      <c r="AE34" s="208"/>
      <c r="AF34" s="208"/>
      <c r="AG34" s="208"/>
      <c r="AH34" s="208"/>
      <c r="AI34" s="208"/>
      <c r="AJ34" s="208"/>
      <c r="AK34" s="208"/>
      <c r="AL34" s="208"/>
      <c r="AM34" s="208"/>
      <c r="AN34" s="209"/>
      <c r="AP34" s="65"/>
    </row>
    <row r="35" spans="1:43" ht="60" customHeight="1" x14ac:dyDescent="0.25">
      <c r="A35" s="22"/>
      <c r="B35" s="63" t="s">
        <v>52</v>
      </c>
      <c r="C35" s="294" t="s">
        <v>120</v>
      </c>
      <c r="D35" s="295"/>
      <c r="E35" s="294" t="s">
        <v>119</v>
      </c>
      <c r="F35" s="295"/>
      <c r="G35" s="183" t="s">
        <v>118</v>
      </c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5"/>
      <c r="T35" s="206" t="s">
        <v>59</v>
      </c>
      <c r="U35" s="207"/>
      <c r="V35" s="200" t="s">
        <v>151</v>
      </c>
      <c r="W35" s="201"/>
      <c r="X35" s="201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9"/>
      <c r="AP35" s="65"/>
    </row>
    <row r="36" spans="1:43" ht="33" customHeight="1" x14ac:dyDescent="0.25">
      <c r="A36" s="22"/>
      <c r="B36" s="63" t="s">
        <v>117</v>
      </c>
      <c r="C36" s="294" t="s">
        <v>115</v>
      </c>
      <c r="D36" s="295"/>
      <c r="E36" s="294" t="s">
        <v>44</v>
      </c>
      <c r="F36" s="295"/>
      <c r="G36" s="183" t="s">
        <v>69</v>
      </c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5"/>
      <c r="T36" s="206" t="s">
        <v>75</v>
      </c>
      <c r="U36" s="207"/>
      <c r="V36" s="200" t="s">
        <v>151</v>
      </c>
      <c r="W36" s="201"/>
      <c r="X36" s="201"/>
      <c r="Y36" s="208"/>
      <c r="Z36" s="208"/>
      <c r="AA36" s="208"/>
      <c r="AB36" s="208"/>
      <c r="AC36" s="208"/>
      <c r="AD36" s="208"/>
      <c r="AE36" s="208"/>
      <c r="AF36" s="208"/>
      <c r="AG36" s="208"/>
      <c r="AH36" s="208"/>
      <c r="AI36" s="208"/>
      <c r="AJ36" s="208"/>
      <c r="AK36" s="208"/>
      <c r="AL36" s="208"/>
      <c r="AM36" s="208"/>
      <c r="AN36" s="209"/>
      <c r="AP36" s="65"/>
    </row>
    <row r="37" spans="1:43" ht="14.25" customHeight="1" x14ac:dyDescent="0.25">
      <c r="A37" s="22"/>
      <c r="B37" s="59" t="s">
        <v>53</v>
      </c>
      <c r="C37" s="296"/>
      <c r="D37" s="297"/>
      <c r="E37" s="296"/>
      <c r="F37" s="297"/>
      <c r="G37" s="203" t="s">
        <v>66</v>
      </c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  <c r="S37" s="205"/>
      <c r="T37" s="280"/>
      <c r="U37" s="281"/>
      <c r="V37" s="197"/>
      <c r="W37" s="198"/>
      <c r="X37" s="199"/>
      <c r="Y37" s="179"/>
      <c r="Z37" s="179"/>
      <c r="AA37" s="179"/>
      <c r="AB37" s="163" t="str">
        <f t="shared" si="0"/>
        <v/>
      </c>
      <c r="AC37" s="163"/>
      <c r="AD37" s="163"/>
      <c r="AE37" s="180"/>
      <c r="AF37" s="162" t="str">
        <f t="shared" si="1"/>
        <v/>
      </c>
      <c r="AG37" s="163"/>
      <c r="AH37" s="163"/>
      <c r="AI37" s="178">
        <f>SUM(AI38:AN39)</f>
        <v>63963.509999999995</v>
      </c>
      <c r="AJ37" s="178"/>
      <c r="AK37" s="178"/>
      <c r="AL37" s="178"/>
      <c r="AM37" s="178"/>
      <c r="AN37" s="178"/>
      <c r="AP37" s="62"/>
      <c r="AQ37" s="61"/>
    </row>
    <row r="38" spans="1:43" ht="60.75" customHeight="1" x14ac:dyDescent="0.25">
      <c r="A38" s="22"/>
      <c r="B38" s="63" t="s">
        <v>64</v>
      </c>
      <c r="C38" s="298" t="s">
        <v>152</v>
      </c>
      <c r="D38" s="299"/>
      <c r="E38" s="298" t="s">
        <v>153</v>
      </c>
      <c r="F38" s="299"/>
      <c r="G38" s="183" t="s">
        <v>112</v>
      </c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5"/>
      <c r="T38" s="206" t="s">
        <v>45</v>
      </c>
      <c r="U38" s="207"/>
      <c r="V38" s="200">
        <v>1885.4</v>
      </c>
      <c r="W38" s="201"/>
      <c r="X38" s="202"/>
      <c r="Y38" s="157">
        <v>27.87</v>
      </c>
      <c r="Z38" s="158"/>
      <c r="AA38" s="159"/>
      <c r="AB38" s="272">
        <f t="shared" ref="AB38" si="2">IF(T38="","",ROUND(V38*Y38,2))</f>
        <v>52546.1</v>
      </c>
      <c r="AC38" s="273"/>
      <c r="AD38" s="273"/>
      <c r="AE38" s="274"/>
      <c r="AF38" s="275">
        <f t="shared" ref="AF38" si="3">IF(T38="","",ROUND(Y38*(1+$AJ$18),2))</f>
        <v>33.78</v>
      </c>
      <c r="AG38" s="273"/>
      <c r="AH38" s="276"/>
      <c r="AI38" s="163">
        <f>IF(T38="","",ROUND(V38*AF38,2))</f>
        <v>63688.81</v>
      </c>
      <c r="AJ38" s="163"/>
      <c r="AK38" s="163"/>
      <c r="AL38" s="163"/>
      <c r="AM38" s="163"/>
      <c r="AN38" s="163"/>
      <c r="AP38" s="65"/>
    </row>
    <row r="39" spans="1:43" ht="66.75" customHeight="1" x14ac:dyDescent="0.25">
      <c r="A39" s="22"/>
      <c r="B39" s="64" t="s">
        <v>54</v>
      </c>
      <c r="C39" s="298" t="s">
        <v>147</v>
      </c>
      <c r="D39" s="299"/>
      <c r="E39" s="298" t="s">
        <v>44</v>
      </c>
      <c r="F39" s="299"/>
      <c r="G39" s="183" t="s">
        <v>146</v>
      </c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5"/>
      <c r="T39" s="206" t="s">
        <v>45</v>
      </c>
      <c r="U39" s="207"/>
      <c r="V39" s="200">
        <v>6.7</v>
      </c>
      <c r="W39" s="201"/>
      <c r="X39" s="202"/>
      <c r="Y39" s="286">
        <v>33.83</v>
      </c>
      <c r="Z39" s="286"/>
      <c r="AA39" s="286"/>
      <c r="AB39" s="288">
        <f t="shared" si="0"/>
        <v>226.66</v>
      </c>
      <c r="AC39" s="288"/>
      <c r="AD39" s="288"/>
      <c r="AE39" s="272"/>
      <c r="AF39" s="287">
        <f t="shared" si="1"/>
        <v>41</v>
      </c>
      <c r="AG39" s="288"/>
      <c r="AH39" s="288"/>
      <c r="AI39" s="163">
        <f>IF(T39="","",ROUND(V39*AF39,2))</f>
        <v>274.7</v>
      </c>
      <c r="AJ39" s="163"/>
      <c r="AK39" s="163"/>
      <c r="AL39" s="163"/>
      <c r="AM39" s="163"/>
      <c r="AN39" s="163"/>
      <c r="AP39" s="65"/>
    </row>
    <row r="40" spans="1:43" ht="12" customHeight="1" x14ac:dyDescent="0.25">
      <c r="A40" s="22"/>
      <c r="B40" s="59" t="s">
        <v>55</v>
      </c>
      <c r="C40" s="296"/>
      <c r="D40" s="297"/>
      <c r="E40" s="296"/>
      <c r="F40" s="297"/>
      <c r="G40" s="203" t="s">
        <v>70</v>
      </c>
      <c r="H40" s="204"/>
      <c r="I40" s="204"/>
      <c r="J40" s="204"/>
      <c r="K40" s="204"/>
      <c r="L40" s="204"/>
      <c r="M40" s="204"/>
      <c r="N40" s="204"/>
      <c r="O40" s="204"/>
      <c r="P40" s="204"/>
      <c r="Q40" s="204"/>
      <c r="R40" s="204"/>
      <c r="S40" s="205"/>
      <c r="T40" s="282"/>
      <c r="U40" s="283"/>
      <c r="V40" s="197"/>
      <c r="W40" s="198"/>
      <c r="X40" s="199"/>
      <c r="Y40" s="179"/>
      <c r="Z40" s="179"/>
      <c r="AA40" s="179"/>
      <c r="AB40" s="163" t="str">
        <f t="shared" si="0"/>
        <v/>
      </c>
      <c r="AC40" s="163"/>
      <c r="AD40" s="163"/>
      <c r="AE40" s="180"/>
      <c r="AF40" s="162" t="str">
        <f t="shared" si="1"/>
        <v/>
      </c>
      <c r="AG40" s="163"/>
      <c r="AH40" s="163"/>
      <c r="AI40" s="178">
        <f>SUM(AI41:AN43)</f>
        <v>342882.41</v>
      </c>
      <c r="AJ40" s="178"/>
      <c r="AK40" s="178"/>
      <c r="AL40" s="178"/>
      <c r="AM40" s="178"/>
      <c r="AN40" s="178"/>
      <c r="AP40" s="60"/>
      <c r="AQ40" s="61"/>
    </row>
    <row r="41" spans="1:43" ht="48" customHeight="1" x14ac:dyDescent="0.25">
      <c r="A41" s="22"/>
      <c r="B41" s="63" t="s">
        <v>56</v>
      </c>
      <c r="C41" s="298" t="s">
        <v>114</v>
      </c>
      <c r="D41" s="299"/>
      <c r="E41" s="298" t="s">
        <v>44</v>
      </c>
      <c r="F41" s="299"/>
      <c r="G41" s="183" t="s">
        <v>106</v>
      </c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5"/>
      <c r="T41" s="206" t="s">
        <v>71</v>
      </c>
      <c r="U41" s="207"/>
      <c r="V41" s="200">
        <f>'[1]MEMORIA DE CALCULO '!$H$107</f>
        <v>6000.88</v>
      </c>
      <c r="W41" s="201"/>
      <c r="X41" s="202"/>
      <c r="Y41" s="177">
        <v>46.47</v>
      </c>
      <c r="Z41" s="177"/>
      <c r="AA41" s="177"/>
      <c r="AB41" s="163">
        <f t="shared" si="0"/>
        <v>278860.89</v>
      </c>
      <c r="AC41" s="163"/>
      <c r="AD41" s="163"/>
      <c r="AE41" s="180"/>
      <c r="AF41" s="162">
        <f t="shared" si="1"/>
        <v>56.32</v>
      </c>
      <c r="AG41" s="163"/>
      <c r="AH41" s="163"/>
      <c r="AI41" s="163">
        <f>IF(T41="","",ROUND(V41*AF41,2))</f>
        <v>337969.56</v>
      </c>
      <c r="AJ41" s="163"/>
      <c r="AK41" s="163"/>
      <c r="AL41" s="163"/>
      <c r="AM41" s="163"/>
      <c r="AN41" s="163"/>
      <c r="AP41" s="65"/>
    </row>
    <row r="42" spans="1:43" ht="42" customHeight="1" x14ac:dyDescent="0.25">
      <c r="A42" s="22"/>
      <c r="B42" s="63" t="s">
        <v>113</v>
      </c>
      <c r="C42" s="298" t="s">
        <v>73</v>
      </c>
      <c r="D42" s="299"/>
      <c r="E42" s="298" t="s">
        <v>44</v>
      </c>
      <c r="F42" s="299"/>
      <c r="G42" s="183" t="s">
        <v>72</v>
      </c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5"/>
      <c r="T42" s="206" t="s">
        <v>74</v>
      </c>
      <c r="U42" s="207"/>
      <c r="V42" s="200">
        <f>'[1]MEMORIA DE CALCULO '!$H$120</f>
        <v>900.13</v>
      </c>
      <c r="W42" s="201"/>
      <c r="X42" s="202"/>
      <c r="Y42" s="177">
        <v>1.1399999999999999</v>
      </c>
      <c r="Z42" s="177"/>
      <c r="AA42" s="177"/>
      <c r="AB42" s="160">
        <f t="shared" ref="AB42" si="4">IF(T42="","",ROUND(V42*Y42,2))</f>
        <v>1026.1500000000001</v>
      </c>
      <c r="AC42" s="160"/>
      <c r="AD42" s="160"/>
      <c r="AE42" s="161"/>
      <c r="AF42" s="162">
        <f t="shared" ref="AF42" si="5">IF(T42="","",ROUND(Y42*(1+$AJ$18),2))</f>
        <v>1.38</v>
      </c>
      <c r="AG42" s="163"/>
      <c r="AH42" s="163"/>
      <c r="AI42" s="163">
        <f>IF(T42="","",ROUND(V42*AF42,2))</f>
        <v>1242.18</v>
      </c>
      <c r="AJ42" s="163"/>
      <c r="AK42" s="163"/>
      <c r="AL42" s="163"/>
      <c r="AM42" s="163"/>
      <c r="AN42" s="163"/>
      <c r="AP42" s="65"/>
    </row>
    <row r="43" spans="1:43" ht="68.25" customHeight="1" x14ac:dyDescent="0.25">
      <c r="A43" s="22"/>
      <c r="B43" s="63" t="s">
        <v>128</v>
      </c>
      <c r="C43" s="298" t="s">
        <v>129</v>
      </c>
      <c r="D43" s="299"/>
      <c r="E43" s="298" t="s">
        <v>44</v>
      </c>
      <c r="F43" s="299"/>
      <c r="G43" s="183" t="s">
        <v>130</v>
      </c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5"/>
      <c r="T43" s="206" t="s">
        <v>45</v>
      </c>
      <c r="U43" s="207"/>
      <c r="V43" s="200">
        <f>'[1]MEMORIA DE CALCULO '!$H$133</f>
        <v>90.1</v>
      </c>
      <c r="W43" s="201"/>
      <c r="X43" s="202"/>
      <c r="Y43" s="157">
        <v>33.619999999999997</v>
      </c>
      <c r="Z43" s="158"/>
      <c r="AA43" s="159"/>
      <c r="AB43" s="160">
        <f t="shared" ref="AB43" si="6">IF(T43="","",ROUND(V43*Y43,2))</f>
        <v>3029.16</v>
      </c>
      <c r="AC43" s="160"/>
      <c r="AD43" s="160"/>
      <c r="AE43" s="161"/>
      <c r="AF43" s="162">
        <f t="shared" ref="AF43" si="7">IF(T43="","",ROUND(Y43*(1+$AJ$18),2))</f>
        <v>40.74</v>
      </c>
      <c r="AG43" s="163"/>
      <c r="AH43" s="163"/>
      <c r="AI43" s="163">
        <f>IF(T43="","",ROUND(V43*AF43,2))</f>
        <v>3670.67</v>
      </c>
      <c r="AJ43" s="163"/>
      <c r="AK43" s="163"/>
      <c r="AL43" s="163"/>
      <c r="AM43" s="163"/>
      <c r="AN43" s="163"/>
      <c r="AP43" s="65"/>
    </row>
    <row r="44" spans="1:43" ht="12" customHeight="1" x14ac:dyDescent="0.25">
      <c r="A44" s="22"/>
      <c r="B44" s="57"/>
      <c r="C44" s="302"/>
      <c r="D44" s="303"/>
      <c r="E44" s="302"/>
      <c r="F44" s="303"/>
      <c r="G44" s="304"/>
      <c r="H44" s="305"/>
      <c r="I44" s="305"/>
      <c r="J44" s="305"/>
      <c r="K44" s="305"/>
      <c r="L44" s="305"/>
      <c r="M44" s="305"/>
      <c r="N44" s="305"/>
      <c r="O44" s="305"/>
      <c r="P44" s="305"/>
      <c r="Q44" s="305"/>
      <c r="R44" s="305"/>
      <c r="S44" s="306"/>
      <c r="T44" s="280"/>
      <c r="U44" s="281"/>
      <c r="V44" s="277"/>
      <c r="W44" s="278"/>
      <c r="X44" s="279"/>
      <c r="Y44" s="172"/>
      <c r="Z44" s="172"/>
      <c r="AA44" s="172"/>
      <c r="AB44" s="175" t="str">
        <f t="shared" ref="AB44" si="8">IF(T44="","",ROUND(V44*Y44,2))</f>
        <v/>
      </c>
      <c r="AC44" s="175"/>
      <c r="AD44" s="175"/>
      <c r="AE44" s="176"/>
      <c r="AF44" s="166" t="str">
        <f t="shared" ref="AF44" si="9">IF(T44="","",ROUND(Y44*(1+$AJ$18),2))</f>
        <v/>
      </c>
      <c r="AG44" s="167"/>
      <c r="AH44" s="167"/>
      <c r="AI44" s="173" t="str">
        <f t="shared" ref="AI44" si="10">IF(T44="","",ROUND(V44*AF44,2))</f>
        <v/>
      </c>
      <c r="AJ44" s="173"/>
      <c r="AK44" s="173"/>
      <c r="AL44" s="173"/>
      <c r="AM44" s="173"/>
      <c r="AN44" s="173"/>
    </row>
    <row r="45" spans="1:43" ht="12" customHeight="1" x14ac:dyDescent="0.25">
      <c r="A45" s="22"/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54" t="s">
        <v>29</v>
      </c>
      <c r="Y45" s="170" t="s">
        <v>30</v>
      </c>
      <c r="Z45" s="171"/>
      <c r="AA45" s="171"/>
      <c r="AB45" s="171">
        <f>SUM(AB30:AE44)</f>
        <v>336625.14</v>
      </c>
      <c r="AC45" s="171"/>
      <c r="AD45" s="171"/>
      <c r="AE45" s="174"/>
      <c r="AF45" s="164" t="s">
        <v>31</v>
      </c>
      <c r="AG45" s="165"/>
      <c r="AH45" s="165"/>
      <c r="AI45" s="165">
        <f>AI40+AI37+AI30</f>
        <v>407980.45999999996</v>
      </c>
      <c r="AJ45" s="165"/>
      <c r="AK45" s="165"/>
      <c r="AL45" s="165"/>
      <c r="AM45" s="165"/>
      <c r="AN45" s="165"/>
      <c r="AP45" s="62"/>
      <c r="AQ45" s="61"/>
    </row>
    <row r="46" spans="1:43" ht="12" customHeight="1" x14ac:dyDescent="0.25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</row>
    <row r="47" spans="1:43" ht="12" customHeight="1" x14ac:dyDescent="0.25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</row>
    <row r="48" spans="1:43" ht="13.2" x14ac:dyDescent="0.25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2"/>
      <c r="AG48" s="22"/>
      <c r="AH48" s="22"/>
      <c r="AI48" s="22"/>
      <c r="AJ48" s="22"/>
      <c r="AK48" s="22"/>
      <c r="AL48" s="22"/>
      <c r="AM48" s="22"/>
      <c r="AN48" s="22"/>
    </row>
    <row r="49" spans="1:40" ht="6" customHeight="1" x14ac:dyDescent="0.25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</row>
    <row r="50" spans="1:40" ht="12" customHeight="1" x14ac:dyDescent="0.25">
      <c r="A50" s="22"/>
      <c r="B50" s="22"/>
      <c r="C50" s="22"/>
      <c r="D50" s="22"/>
      <c r="E50" s="22"/>
      <c r="F50" s="22" t="s">
        <v>7</v>
      </c>
      <c r="G50" s="22"/>
      <c r="H50" s="22"/>
      <c r="I50" s="22"/>
      <c r="J50" s="22"/>
      <c r="K50" s="3"/>
      <c r="L50" s="153" t="s">
        <v>145</v>
      </c>
      <c r="M50" s="153"/>
      <c r="N50" s="153"/>
      <c r="O50" s="153"/>
      <c r="P50" s="153"/>
      <c r="Q50" s="153"/>
      <c r="R50" s="153"/>
      <c r="S50" s="153"/>
      <c r="T50" s="153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</row>
    <row r="51" spans="1:40" ht="6" customHeight="1" x14ac:dyDescent="0.25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</row>
    <row r="52" spans="1:40" ht="12" customHeight="1" x14ac:dyDescent="0.25">
      <c r="A52" s="22"/>
      <c r="B52" s="22"/>
      <c r="C52" s="22"/>
      <c r="D52" s="22"/>
      <c r="E52" s="22"/>
      <c r="F52" s="155" t="s">
        <v>144</v>
      </c>
      <c r="G52" s="22"/>
      <c r="H52" s="168"/>
      <c r="I52" s="169"/>
      <c r="J52" s="169"/>
      <c r="K52" s="169"/>
      <c r="L52" s="169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</row>
    <row r="53" spans="1:40" ht="6" customHeight="1" x14ac:dyDescent="0.25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</row>
    <row r="54" spans="1:40" ht="12" customHeight="1" x14ac:dyDescent="0.25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</row>
    <row r="55" spans="1:40" ht="12" customHeight="1" x14ac:dyDescent="0.25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</row>
    <row r="56" spans="1:40" ht="12" customHeight="1" x14ac:dyDescent="0.25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</row>
    <row r="57" spans="1:40" ht="12" customHeight="1" x14ac:dyDescent="0.25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</row>
    <row r="58" spans="1:40" ht="12" customHeight="1" x14ac:dyDescent="0.25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</row>
    <row r="59" spans="1:40" ht="12" customHeight="1" x14ac:dyDescent="0.25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</row>
    <row r="60" spans="1:40" ht="12" customHeight="1" x14ac:dyDescent="0.25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</row>
    <row r="61" spans="1:40" ht="12" customHeight="1" x14ac:dyDescent="0.25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</row>
    <row r="62" spans="1:40" ht="12" customHeight="1" x14ac:dyDescent="0.25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</row>
    <row r="63" spans="1:40" ht="12" customHeight="1" x14ac:dyDescent="0.25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</row>
    <row r="64" spans="1:40" ht="12" customHeight="1" x14ac:dyDescent="0.25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</row>
    <row r="65" spans="1:40" ht="12" customHeight="1" x14ac:dyDescent="0.25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</row>
    <row r="66" spans="1:40" ht="12" customHeight="1" x14ac:dyDescent="0.25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</row>
    <row r="67" spans="1:40" ht="12" customHeight="1" x14ac:dyDescent="0.25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</row>
    <row r="68" spans="1:40" ht="12" customHeight="1" x14ac:dyDescent="0.25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</row>
    <row r="69" spans="1:40" ht="12" customHeight="1" x14ac:dyDescent="0.25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</row>
    <row r="70" spans="1:40" ht="12" customHeight="1" x14ac:dyDescent="0.25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</row>
    <row r="71" spans="1:40" ht="12" customHeight="1" x14ac:dyDescent="0.25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</row>
    <row r="72" spans="1:40" ht="12" customHeight="1" x14ac:dyDescent="0.25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</row>
    <row r="73" spans="1:40" ht="12" customHeight="1" x14ac:dyDescent="0.25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</row>
    <row r="74" spans="1:40" ht="12" customHeight="1" x14ac:dyDescent="0.25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</row>
    <row r="75" spans="1:40" ht="12" customHeight="1" x14ac:dyDescent="0.25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</row>
    <row r="76" spans="1:40" ht="12" customHeight="1" x14ac:dyDescent="0.25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</row>
    <row r="77" spans="1:40" ht="12" customHeight="1" x14ac:dyDescent="0.25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</row>
    <row r="78" spans="1:40" ht="12" customHeight="1" x14ac:dyDescent="0.25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</row>
    <row r="79" spans="1:40" ht="12" customHeight="1" x14ac:dyDescent="0.25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</row>
    <row r="80" spans="1:40" ht="12" customHeight="1" x14ac:dyDescent="0.25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</row>
    <row r="81" spans="1:40" ht="12" customHeight="1" x14ac:dyDescent="0.25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</row>
    <row r="82" spans="1:40" ht="12" customHeight="1" x14ac:dyDescent="0.25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</row>
    <row r="83" spans="1:40" ht="12" customHeight="1" x14ac:dyDescent="0.25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</row>
    <row r="84" spans="1:40" ht="12" customHeight="1" x14ac:dyDescent="0.25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</row>
    <row r="85" spans="1:40" ht="12" customHeight="1" x14ac:dyDescent="0.25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</row>
    <row r="86" spans="1:40" ht="12" customHeight="1" x14ac:dyDescent="0.25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</row>
    <row r="87" spans="1:40" ht="12" customHeight="1" x14ac:dyDescent="0.25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</row>
    <row r="88" spans="1:40" ht="12" customHeight="1" x14ac:dyDescent="0.25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</row>
    <row r="89" spans="1:40" ht="12" customHeight="1" x14ac:dyDescent="0.25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</row>
    <row r="90" spans="1:40" ht="12" customHeight="1" x14ac:dyDescent="0.25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</row>
    <row r="91" spans="1:40" ht="12" customHeight="1" x14ac:dyDescent="0.25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</row>
    <row r="92" spans="1:40" ht="12" customHeight="1" x14ac:dyDescent="0.25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</row>
    <row r="93" spans="1:40" ht="12" customHeight="1" x14ac:dyDescent="0.25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</row>
    <row r="94" spans="1:40" ht="12" customHeight="1" x14ac:dyDescent="0.25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</row>
  </sheetData>
  <sheetProtection insertRows="0" selectLockedCells="1"/>
  <mergeCells count="171">
    <mergeCell ref="B2:AN3"/>
    <mergeCell ref="B4:AN4"/>
    <mergeCell ref="V41:X41"/>
    <mergeCell ref="G41:S41"/>
    <mergeCell ref="E41:F41"/>
    <mergeCell ref="V40:X40"/>
    <mergeCell ref="T41:U41"/>
    <mergeCell ref="C44:D44"/>
    <mergeCell ref="E44:F44"/>
    <mergeCell ref="T44:U44"/>
    <mergeCell ref="V44:X44"/>
    <mergeCell ref="G44:S44"/>
    <mergeCell ref="B27:B29"/>
    <mergeCell ref="E28:F28"/>
    <mergeCell ref="C30:D30"/>
    <mergeCell ref="E30:F30"/>
    <mergeCell ref="C31:D31"/>
    <mergeCell ref="E31:F31"/>
    <mergeCell ref="E32:F32"/>
    <mergeCell ref="E33:F33"/>
    <mergeCell ref="C32:D32"/>
    <mergeCell ref="C33:D33"/>
    <mergeCell ref="E29:F29"/>
    <mergeCell ref="C34:D34"/>
    <mergeCell ref="V42:X42"/>
    <mergeCell ref="V39:X39"/>
    <mergeCell ref="E36:F36"/>
    <mergeCell ref="C36:D36"/>
    <mergeCell ref="C37:D37"/>
    <mergeCell ref="G35:S35"/>
    <mergeCell ref="E43:F43"/>
    <mergeCell ref="C43:D43"/>
    <mergeCell ref="C42:D42"/>
    <mergeCell ref="G42:S42"/>
    <mergeCell ref="T35:U35"/>
    <mergeCell ref="E35:F35"/>
    <mergeCell ref="V38:X38"/>
    <mergeCell ref="T38:U38"/>
    <mergeCell ref="T43:U43"/>
    <mergeCell ref="V43:X43"/>
    <mergeCell ref="G36:S36"/>
    <mergeCell ref="T31:U31"/>
    <mergeCell ref="G43:S43"/>
    <mergeCell ref="G34:S34"/>
    <mergeCell ref="T39:U39"/>
    <mergeCell ref="G37:S37"/>
    <mergeCell ref="E34:F34"/>
    <mergeCell ref="E37:F37"/>
    <mergeCell ref="C35:D35"/>
    <mergeCell ref="C38:D38"/>
    <mergeCell ref="T36:U36"/>
    <mergeCell ref="T37:U37"/>
    <mergeCell ref="E42:F42"/>
    <mergeCell ref="E38:F38"/>
    <mergeCell ref="G38:S38"/>
    <mergeCell ref="C40:D40"/>
    <mergeCell ref="G39:S39"/>
    <mergeCell ref="G40:S40"/>
    <mergeCell ref="C41:D41"/>
    <mergeCell ref="C39:D39"/>
    <mergeCell ref="E40:F40"/>
    <mergeCell ref="E39:F39"/>
    <mergeCell ref="T42:U42"/>
    <mergeCell ref="T40:U40"/>
    <mergeCell ref="Y30:AA30"/>
    <mergeCell ref="Y27:AN27"/>
    <mergeCell ref="Y29:AA29"/>
    <mergeCell ref="AB29:AE29"/>
    <mergeCell ref="Y28:AE28"/>
    <mergeCell ref="Y39:AA39"/>
    <mergeCell ref="AB40:AE40"/>
    <mergeCell ref="AF39:AH39"/>
    <mergeCell ref="AB39:AE39"/>
    <mergeCell ref="AF40:AH40"/>
    <mergeCell ref="V34:AN34"/>
    <mergeCell ref="V35:AN35"/>
    <mergeCell ref="V36:AN36"/>
    <mergeCell ref="T30:U30"/>
    <mergeCell ref="V37:X37"/>
    <mergeCell ref="AI38:AN38"/>
    <mergeCell ref="AB37:AE37"/>
    <mergeCell ref="AB31:AE31"/>
    <mergeCell ref="AF37:AH37"/>
    <mergeCell ref="AF28:AN28"/>
    <mergeCell ref="AF29:AH29"/>
    <mergeCell ref="AI31:AN31"/>
    <mergeCell ref="Y37:AA37"/>
    <mergeCell ref="AI37:AN37"/>
    <mergeCell ref="Y38:AA38"/>
    <mergeCell ref="AB38:AE38"/>
    <mergeCell ref="AF38:AH38"/>
    <mergeCell ref="X14:AF14"/>
    <mergeCell ref="X11:AL11"/>
    <mergeCell ref="L23:M23"/>
    <mergeCell ref="AG14:AN14"/>
    <mergeCell ref="Y31:AA31"/>
    <mergeCell ref="AF30:AH30"/>
    <mergeCell ref="AI30:AN30"/>
    <mergeCell ref="AF31:AH31"/>
    <mergeCell ref="AB30:AE30"/>
    <mergeCell ref="AI29:AN29"/>
    <mergeCell ref="V30:X30"/>
    <mergeCell ref="T27:U29"/>
    <mergeCell ref="O24:P24"/>
    <mergeCell ref="G27:S29"/>
    <mergeCell ref="G30:S30"/>
    <mergeCell ref="G31:S31"/>
    <mergeCell ref="T34:U34"/>
    <mergeCell ref="W24:X24"/>
    <mergeCell ref="V32:AN32"/>
    <mergeCell ref="AE5:AN5"/>
    <mergeCell ref="L20:M20"/>
    <mergeCell ref="O20:P20"/>
    <mergeCell ref="B14:W14"/>
    <mergeCell ref="B5:Y5"/>
    <mergeCell ref="Y18:AI19"/>
    <mergeCell ref="Y20:AN25"/>
    <mergeCell ref="Q18:X19"/>
    <mergeCell ref="K18:P19"/>
    <mergeCell ref="L21:M21"/>
    <mergeCell ref="O21:P21"/>
    <mergeCell ref="AJ18:AN19"/>
    <mergeCell ref="W20:X20"/>
    <mergeCell ref="W21:X21"/>
    <mergeCell ref="O22:P22"/>
    <mergeCell ref="B8:AD8"/>
    <mergeCell ref="B11:W11"/>
    <mergeCell ref="AE8:AN8"/>
    <mergeCell ref="K25:P25"/>
    <mergeCell ref="L24:M24"/>
    <mergeCell ref="AM11:AN11"/>
    <mergeCell ref="O23:P23"/>
    <mergeCell ref="L22:M22"/>
    <mergeCell ref="AI33:AN33"/>
    <mergeCell ref="G32:S32"/>
    <mergeCell ref="W25:X25"/>
    <mergeCell ref="V27:X29"/>
    <mergeCell ref="W22:X22"/>
    <mergeCell ref="W23:X23"/>
    <mergeCell ref="V33:X33"/>
    <mergeCell ref="V31:X31"/>
    <mergeCell ref="G33:S33"/>
    <mergeCell ref="AB33:AE33"/>
    <mergeCell ref="Y33:AA33"/>
    <mergeCell ref="AF33:AH33"/>
    <mergeCell ref="T32:U32"/>
    <mergeCell ref="T33:U33"/>
    <mergeCell ref="AF41:AH41"/>
    <mergeCell ref="Y42:AA42"/>
    <mergeCell ref="AB42:AE42"/>
    <mergeCell ref="AF42:AH42"/>
    <mergeCell ref="AI39:AN39"/>
    <mergeCell ref="AI40:AN40"/>
    <mergeCell ref="AI41:AN41"/>
    <mergeCell ref="AI42:AN42"/>
    <mergeCell ref="Y40:AA40"/>
    <mergeCell ref="Y41:AA41"/>
    <mergeCell ref="AB41:AE41"/>
    <mergeCell ref="Y43:AA43"/>
    <mergeCell ref="AB43:AE43"/>
    <mergeCell ref="AF43:AH43"/>
    <mergeCell ref="AI43:AN43"/>
    <mergeCell ref="AF45:AH45"/>
    <mergeCell ref="AF44:AH44"/>
    <mergeCell ref="H52:L52"/>
    <mergeCell ref="Y45:AA45"/>
    <mergeCell ref="AI45:AN45"/>
    <mergeCell ref="Y44:AA44"/>
    <mergeCell ref="AI44:AN44"/>
    <mergeCell ref="AB45:AE45"/>
    <mergeCell ref="AB44:AE44"/>
  </mergeCells>
  <phoneticPr fontId="0" type="noConversion"/>
  <pageMargins left="0.25" right="0.25" top="0.75" bottom="0.75" header="0.3" footer="0.3"/>
  <pageSetup paperSize="9" scale="64" fitToHeight="0" orientation="portrait" horizontalDpi="1200" r:id="rId1"/>
  <headerFooter alignWithMargins="0">
    <oddFooter>&amp;L&amp;8&amp;P / &amp;N&amp;R&amp;8&amp;F  / &amp;A</oddFooter>
  </headerFooter>
  <drawing r:id="rId2"/>
  <legacyDrawing r:id="rId3"/>
  <controls>
    <mc:AlternateContent xmlns:mc="http://schemas.openxmlformats.org/markup-compatibility/2006">
      <mc:Choice Requires="x14">
        <control shapeId="12295" r:id="rId4" name="OptionButton2">
          <controlPr defaultSize="0" autoLine="0" linkedCell="AO16" r:id="rId5">
            <anchor moveWithCells="1">
              <from>
                <xdr:col>27</xdr:col>
                <xdr:colOff>160020</xdr:colOff>
                <xdr:row>14</xdr:row>
                <xdr:rowOff>30480</xdr:rowOff>
              </from>
              <to>
                <xdr:col>32</xdr:col>
                <xdr:colOff>198120</xdr:colOff>
                <xdr:row>16</xdr:row>
                <xdr:rowOff>45720</xdr:rowOff>
              </to>
            </anchor>
          </controlPr>
        </control>
      </mc:Choice>
      <mc:Fallback>
        <control shapeId="12295" r:id="rId4" name="OptionButton2"/>
      </mc:Fallback>
    </mc:AlternateContent>
    <mc:AlternateContent xmlns:mc="http://schemas.openxmlformats.org/markup-compatibility/2006">
      <mc:Choice Requires="x14">
        <control shapeId="12294" r:id="rId6" name="OptionButton1">
          <controlPr defaultSize="0" autoLine="0" r:id="rId7">
            <anchor moveWithCells="1">
              <from>
                <xdr:col>14</xdr:col>
                <xdr:colOff>182880</xdr:colOff>
                <xdr:row>14</xdr:row>
                <xdr:rowOff>30480</xdr:rowOff>
              </from>
              <to>
                <xdr:col>23</xdr:col>
                <xdr:colOff>114300</xdr:colOff>
                <xdr:row>16</xdr:row>
                <xdr:rowOff>45720</xdr:rowOff>
              </to>
            </anchor>
          </controlPr>
        </control>
      </mc:Choice>
      <mc:Fallback>
        <control shapeId="12294" r:id="rId6" name="Option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workbookViewId="0">
      <selection activeCell="A5" sqref="A5"/>
    </sheetView>
  </sheetViews>
  <sheetFormatPr defaultRowHeight="13.2" x14ac:dyDescent="0.25"/>
  <cols>
    <col min="2" max="2" width="38.109375" customWidth="1"/>
    <col min="3" max="3" width="14.77734375" customWidth="1"/>
    <col min="4" max="4" width="13.44140625" style="400" customWidth="1"/>
    <col min="5" max="5" width="13.44140625" customWidth="1"/>
    <col min="6" max="6" width="10.88671875" customWidth="1"/>
    <col min="7" max="7" width="12.21875" bestFit="1" customWidth="1"/>
    <col min="8" max="8" width="11.21875" bestFit="1" customWidth="1"/>
    <col min="9" max="9" width="12" customWidth="1"/>
  </cols>
  <sheetData>
    <row r="1" spans="1:9" ht="48" customHeight="1" x14ac:dyDescent="0.25">
      <c r="A1" s="300" t="s">
        <v>143</v>
      </c>
      <c r="B1" s="422"/>
      <c r="C1" s="422"/>
      <c r="D1" s="422"/>
      <c r="E1" s="422"/>
      <c r="F1" s="422"/>
      <c r="G1" s="422"/>
      <c r="H1" s="422"/>
      <c r="I1" s="422"/>
    </row>
    <row r="2" spans="1:9" x14ac:dyDescent="0.25">
      <c r="A2" s="423"/>
      <c r="B2" s="424"/>
      <c r="C2" s="424"/>
      <c r="D2" s="424"/>
      <c r="E2" s="424"/>
      <c r="F2" s="424"/>
      <c r="G2" s="424"/>
      <c r="H2" s="424"/>
      <c r="I2" s="424"/>
    </row>
    <row r="3" spans="1:9" ht="15.6" x14ac:dyDescent="0.3">
      <c r="A3" s="412" t="s">
        <v>163</v>
      </c>
      <c r="B3" s="410" t="str">
        <f>'planilha '!B11:W11</f>
        <v>PAVIMENTAÇÃO DE RUAS DIVERSAS - SEDE</v>
      </c>
      <c r="C3" s="410"/>
      <c r="D3" s="410"/>
      <c r="E3" s="410"/>
      <c r="F3" s="410"/>
      <c r="G3" s="410"/>
      <c r="H3" s="411"/>
      <c r="I3" s="411"/>
    </row>
    <row r="4" spans="1:9" s="400" customFormat="1" ht="15.6" x14ac:dyDescent="0.3">
      <c r="A4" s="412" t="s">
        <v>173</v>
      </c>
      <c r="B4" s="410"/>
      <c r="C4" s="410"/>
      <c r="D4" s="410"/>
      <c r="E4" s="410"/>
      <c r="F4" s="410"/>
      <c r="G4" s="410"/>
      <c r="H4" s="411"/>
      <c r="I4" s="411"/>
    </row>
    <row r="5" spans="1:9" s="400" customFormat="1" ht="26.4" x14ac:dyDescent="0.25">
      <c r="A5" s="427" t="s">
        <v>3</v>
      </c>
      <c r="B5" s="428" t="s">
        <v>166</v>
      </c>
      <c r="C5" s="429" t="s">
        <v>167</v>
      </c>
      <c r="D5" s="430" t="s">
        <v>169</v>
      </c>
      <c r="E5" s="430" t="s">
        <v>170</v>
      </c>
      <c r="F5" s="430" t="s">
        <v>171</v>
      </c>
      <c r="G5" s="430" t="s">
        <v>172</v>
      </c>
      <c r="H5" s="430" t="s">
        <v>164</v>
      </c>
      <c r="I5" s="430" t="s">
        <v>82</v>
      </c>
    </row>
    <row r="6" spans="1:9" s="400" customFormat="1" x14ac:dyDescent="0.25">
      <c r="A6" s="431">
        <v>1</v>
      </c>
      <c r="B6" s="432" t="s">
        <v>46</v>
      </c>
      <c r="C6" s="433" t="s">
        <v>168</v>
      </c>
      <c r="D6" s="434">
        <v>1</v>
      </c>
      <c r="E6" s="435"/>
      <c r="F6" s="434"/>
      <c r="G6" s="434"/>
      <c r="H6" s="436"/>
      <c r="I6" s="434">
        <v>1</v>
      </c>
    </row>
    <row r="7" spans="1:9" s="400" customFormat="1" x14ac:dyDescent="0.25">
      <c r="A7" s="437"/>
      <c r="B7" s="438"/>
      <c r="C7" s="433" t="s">
        <v>165</v>
      </c>
      <c r="D7" s="435">
        <f>D6*I7</f>
        <v>1134.54</v>
      </c>
      <c r="E7" s="435"/>
      <c r="F7" s="435"/>
      <c r="G7" s="435"/>
      <c r="H7" s="435"/>
      <c r="I7" s="439">
        <v>1134.54</v>
      </c>
    </row>
    <row r="8" spans="1:9" s="400" customFormat="1" x14ac:dyDescent="0.25">
      <c r="A8" s="431">
        <v>2</v>
      </c>
      <c r="B8" s="432" t="s">
        <v>67</v>
      </c>
      <c r="C8" s="433" t="s">
        <v>168</v>
      </c>
      <c r="D8" s="440">
        <v>1</v>
      </c>
      <c r="E8" s="434"/>
      <c r="F8" s="434"/>
      <c r="G8" s="434"/>
      <c r="H8" s="434"/>
      <c r="I8" s="434">
        <v>1</v>
      </c>
    </row>
    <row r="9" spans="1:9" s="400" customFormat="1" x14ac:dyDescent="0.25">
      <c r="A9" s="437"/>
      <c r="B9" s="438"/>
      <c r="C9" s="433" t="s">
        <v>165</v>
      </c>
      <c r="D9" s="457" t="s">
        <v>151</v>
      </c>
      <c r="E9" s="425"/>
      <c r="F9" s="425"/>
      <c r="G9" s="425"/>
      <c r="H9" s="425"/>
      <c r="I9" s="426"/>
    </row>
    <row r="10" spans="1:9" s="400" customFormat="1" x14ac:dyDescent="0.25">
      <c r="A10" s="431">
        <v>3</v>
      </c>
      <c r="B10" s="432" t="s">
        <v>66</v>
      </c>
      <c r="C10" s="433" t="s">
        <v>168</v>
      </c>
      <c r="D10" s="440">
        <v>0.2</v>
      </c>
      <c r="E10" s="440">
        <v>0.2</v>
      </c>
      <c r="F10" s="440">
        <v>0.2</v>
      </c>
      <c r="G10" s="440">
        <v>0.2</v>
      </c>
      <c r="H10" s="440">
        <v>0.2</v>
      </c>
      <c r="I10" s="440">
        <v>1</v>
      </c>
    </row>
    <row r="11" spans="1:9" s="400" customFormat="1" x14ac:dyDescent="0.25">
      <c r="A11" s="442"/>
      <c r="B11" s="438"/>
      <c r="C11" s="443" t="s">
        <v>165</v>
      </c>
      <c r="D11" s="444">
        <f>D10*I11</f>
        <v>12792.702000000001</v>
      </c>
      <c r="E11" s="444">
        <f>E10*I11</f>
        <v>12792.702000000001</v>
      </c>
      <c r="F11" s="444">
        <f>F10*I11</f>
        <v>12792.702000000001</v>
      </c>
      <c r="G11" s="444">
        <f>G10*I11</f>
        <v>12792.702000000001</v>
      </c>
      <c r="H11" s="444">
        <f>H10*I11</f>
        <v>12792.702000000001</v>
      </c>
      <c r="I11" s="441">
        <v>63963.51</v>
      </c>
    </row>
    <row r="12" spans="1:9" s="400" customFormat="1" x14ac:dyDescent="0.25">
      <c r="A12" s="431">
        <v>4</v>
      </c>
      <c r="B12" s="432" t="s">
        <v>70</v>
      </c>
      <c r="C12" s="433" t="s">
        <v>168</v>
      </c>
      <c r="D12" s="440">
        <v>0.2</v>
      </c>
      <c r="E12" s="434">
        <v>0.2</v>
      </c>
      <c r="F12" s="434">
        <v>0.2</v>
      </c>
      <c r="G12" s="434">
        <v>0.2</v>
      </c>
      <c r="H12" s="434">
        <v>0.2</v>
      </c>
      <c r="I12" s="434">
        <v>1</v>
      </c>
    </row>
    <row r="13" spans="1:9" s="400" customFormat="1" x14ac:dyDescent="0.25">
      <c r="A13" s="442"/>
      <c r="B13" s="445"/>
      <c r="C13" s="433" t="s">
        <v>165</v>
      </c>
      <c r="D13" s="435">
        <f>D12*I13</f>
        <v>68576.482000000004</v>
      </c>
      <c r="E13" s="435">
        <f>E12*I13</f>
        <v>68576.482000000004</v>
      </c>
      <c r="F13" s="435">
        <f>F12*I13</f>
        <v>68576.482000000004</v>
      </c>
      <c r="G13" s="435">
        <f>G12*I13</f>
        <v>68576.482000000004</v>
      </c>
      <c r="H13" s="435">
        <f>H12*I13</f>
        <v>68576.482000000004</v>
      </c>
      <c r="I13" s="441">
        <v>342882.41</v>
      </c>
    </row>
    <row r="14" spans="1:9" s="400" customFormat="1" x14ac:dyDescent="0.25">
      <c r="A14" s="446"/>
      <c r="B14" s="446"/>
      <c r="C14" s="446"/>
      <c r="D14" s="446"/>
      <c r="E14" s="446"/>
      <c r="F14" s="446"/>
      <c r="G14" s="446"/>
      <c r="H14" s="446"/>
      <c r="I14" s="446"/>
    </row>
    <row r="15" spans="1:9" s="400" customFormat="1" x14ac:dyDescent="0.25">
      <c r="A15" s="447"/>
      <c r="B15" s="448" t="s">
        <v>82</v>
      </c>
      <c r="C15" s="449" t="s">
        <v>168</v>
      </c>
      <c r="D15" s="450">
        <f>D16/I16</f>
        <v>0.20222469478072555</v>
      </c>
      <c r="E15" s="450">
        <f>E16/I16</f>
        <v>0.19944382630481866</v>
      </c>
      <c r="F15" s="450">
        <f>F16/I16</f>
        <v>0.19944382630481866</v>
      </c>
      <c r="G15" s="450">
        <f>G16/I16</f>
        <v>0.19944382630481866</v>
      </c>
      <c r="H15" s="450">
        <f>H16/I16</f>
        <v>0.19944382630481866</v>
      </c>
      <c r="I15" s="451">
        <f>H15+G15+F15+E15+D15</f>
        <v>1.0000000000000002</v>
      </c>
    </row>
    <row r="16" spans="1:9" s="400" customFormat="1" x14ac:dyDescent="0.25">
      <c r="A16" s="452"/>
      <c r="B16" s="453"/>
      <c r="C16" s="449" t="s">
        <v>165</v>
      </c>
      <c r="D16" s="454">
        <f>D7+D11+D13</f>
        <v>82503.724000000002</v>
      </c>
      <c r="E16" s="455">
        <f>E11+E13</f>
        <v>81369.184000000008</v>
      </c>
      <c r="F16" s="455">
        <f>F11+F13</f>
        <v>81369.184000000008</v>
      </c>
      <c r="G16" s="455">
        <f>G11+G13</f>
        <v>81369.184000000008</v>
      </c>
      <c r="H16" s="455">
        <f>H11+H13</f>
        <v>81369.184000000008</v>
      </c>
      <c r="I16" s="456">
        <f>I7+I11+I13</f>
        <v>407980.45999999996</v>
      </c>
    </row>
    <row r="17" spans="1:9" s="400" customFormat="1" x14ac:dyDescent="0.25">
      <c r="A17" s="446"/>
      <c r="B17" s="446"/>
      <c r="C17" s="446"/>
      <c r="D17" s="446"/>
      <c r="E17" s="446"/>
      <c r="F17" s="446"/>
      <c r="G17" s="446"/>
      <c r="H17" s="446"/>
      <c r="I17" s="446"/>
    </row>
    <row r="18" spans="1:9" s="400" customFormat="1" ht="15.6" x14ac:dyDescent="0.3">
      <c r="A18" s="412"/>
      <c r="B18" s="410"/>
      <c r="C18" s="410"/>
      <c r="D18" s="410"/>
      <c r="E18" s="410"/>
      <c r="F18" s="410"/>
      <c r="G18" s="410"/>
      <c r="H18" s="411"/>
      <c r="I18" s="411"/>
    </row>
    <row r="19" spans="1:9" s="400" customFormat="1" ht="15.6" x14ac:dyDescent="0.3">
      <c r="A19" s="412"/>
      <c r="B19" s="410"/>
      <c r="C19" s="410"/>
      <c r="D19" s="410"/>
      <c r="E19" s="410"/>
      <c r="F19" s="410"/>
      <c r="G19" s="410"/>
      <c r="H19" s="411"/>
      <c r="I19" s="411"/>
    </row>
    <row r="20" spans="1:9" s="400" customFormat="1" ht="15.6" x14ac:dyDescent="0.3">
      <c r="A20" s="412"/>
      <c r="B20" s="410"/>
      <c r="C20" s="410"/>
      <c r="D20" s="410"/>
      <c r="E20" s="410"/>
      <c r="F20" s="410"/>
      <c r="G20" s="410"/>
      <c r="H20" s="411"/>
      <c r="I20" s="411"/>
    </row>
    <row r="21" spans="1:9" s="400" customFormat="1" ht="15.6" x14ac:dyDescent="0.3">
      <c r="A21" s="412"/>
      <c r="B21" s="410"/>
      <c r="C21" s="410"/>
      <c r="D21" s="410"/>
      <c r="E21" s="410"/>
      <c r="F21" s="410"/>
      <c r="G21" s="410"/>
      <c r="H21" s="411"/>
      <c r="I21" s="411"/>
    </row>
    <row r="22" spans="1:9" s="400" customFormat="1" ht="15.6" x14ac:dyDescent="0.3">
      <c r="A22" s="412"/>
      <c r="B22" s="410"/>
      <c r="C22" s="410"/>
      <c r="D22" s="410"/>
      <c r="E22" s="410"/>
      <c r="F22" s="410"/>
      <c r="G22" s="410"/>
      <c r="H22" s="411"/>
      <c r="I22" s="411"/>
    </row>
    <row r="23" spans="1:9" s="400" customFormat="1" ht="15.6" x14ac:dyDescent="0.3">
      <c r="A23" s="412"/>
      <c r="B23" s="410"/>
      <c r="C23" s="410"/>
      <c r="D23" s="410"/>
      <c r="E23" s="410"/>
      <c r="F23" s="410"/>
      <c r="G23" s="410"/>
      <c r="H23" s="411"/>
      <c r="I23" s="411"/>
    </row>
    <row r="24" spans="1:9" s="400" customFormat="1" ht="15.6" x14ac:dyDescent="0.3">
      <c r="A24" s="412"/>
      <c r="B24" s="410"/>
      <c r="C24" s="410"/>
      <c r="D24" s="410"/>
      <c r="E24" s="410"/>
      <c r="F24" s="410"/>
      <c r="G24" s="410"/>
      <c r="H24" s="411"/>
      <c r="I24" s="411"/>
    </row>
    <row r="25" spans="1:9" s="400" customFormat="1" ht="15.6" x14ac:dyDescent="0.3">
      <c r="A25" s="412"/>
      <c r="B25" s="410"/>
      <c r="C25" s="410"/>
      <c r="D25" s="410"/>
      <c r="E25" s="410"/>
      <c r="F25" s="410"/>
      <c r="G25" s="410"/>
      <c r="H25" s="411"/>
      <c r="I25" s="411"/>
    </row>
    <row r="26" spans="1:9" s="400" customFormat="1" ht="15.6" x14ac:dyDescent="0.3">
      <c r="A26" s="412"/>
      <c r="B26" s="410"/>
      <c r="C26" s="410"/>
      <c r="D26" s="410"/>
      <c r="E26" s="410"/>
      <c r="F26" s="410"/>
      <c r="G26" s="410"/>
      <c r="H26" s="411"/>
      <c r="I26" s="411"/>
    </row>
    <row r="27" spans="1:9" s="400" customFormat="1" ht="15.6" x14ac:dyDescent="0.3">
      <c r="A27" s="412"/>
      <c r="B27" s="410"/>
      <c r="C27" s="410"/>
      <c r="D27" s="410"/>
      <c r="E27" s="410"/>
      <c r="F27" s="410"/>
      <c r="G27" s="410"/>
      <c r="H27" s="411"/>
      <c r="I27" s="411"/>
    </row>
    <row r="28" spans="1:9" ht="15.6" x14ac:dyDescent="0.3">
      <c r="A28" s="410"/>
      <c r="B28" s="410"/>
      <c r="C28" s="410"/>
      <c r="D28" s="410"/>
      <c r="E28" s="410"/>
      <c r="F28" s="410"/>
      <c r="G28" s="410"/>
      <c r="H28" s="411"/>
      <c r="I28" s="411"/>
    </row>
    <row r="29" spans="1:9" ht="15.6" x14ac:dyDescent="0.3">
      <c r="A29" s="401"/>
      <c r="B29" s="403"/>
      <c r="C29" s="402"/>
      <c r="D29" s="402"/>
      <c r="E29" s="401"/>
      <c r="F29" s="402"/>
      <c r="G29" s="401"/>
      <c r="H29" s="401"/>
      <c r="I29" s="401"/>
    </row>
    <row r="30" spans="1:9" ht="15.6" x14ac:dyDescent="0.3">
      <c r="A30" s="404"/>
      <c r="B30" s="405" t="s">
        <v>158</v>
      </c>
      <c r="C30" s="406"/>
      <c r="D30" s="406"/>
      <c r="E30" s="406"/>
      <c r="F30" s="406"/>
      <c r="G30" s="407"/>
      <c r="H30" s="408"/>
      <c r="I30" s="401"/>
    </row>
    <row r="31" spans="1:9" ht="15.6" x14ac:dyDescent="0.3">
      <c r="A31" s="413"/>
      <c r="B31" s="414"/>
      <c r="C31" s="414"/>
      <c r="D31" s="414"/>
      <c r="E31" s="415"/>
      <c r="F31" s="421"/>
      <c r="G31" s="414"/>
      <c r="H31" s="414"/>
      <c r="I31" s="414"/>
    </row>
    <row r="32" spans="1:9" ht="15.6" x14ac:dyDescent="0.3">
      <c r="A32" s="416" t="s">
        <v>159</v>
      </c>
      <c r="B32" s="409"/>
      <c r="C32" s="409"/>
      <c r="D32" s="409"/>
      <c r="E32" s="417"/>
      <c r="F32" s="409" t="s">
        <v>160</v>
      </c>
      <c r="G32" s="409"/>
      <c r="H32" s="409"/>
      <c r="I32" s="409"/>
    </row>
    <row r="33" spans="1:9" ht="15.6" x14ac:dyDescent="0.3">
      <c r="A33" s="418" t="s">
        <v>161</v>
      </c>
      <c r="B33" s="419"/>
      <c r="C33" s="419"/>
      <c r="D33" s="419"/>
      <c r="E33" s="420"/>
      <c r="F33" s="419" t="s">
        <v>162</v>
      </c>
      <c r="G33" s="419"/>
      <c r="H33" s="419"/>
      <c r="I33" s="419"/>
    </row>
  </sheetData>
  <mergeCells count="3">
    <mergeCell ref="D9:I9"/>
    <mergeCell ref="A1:I1"/>
    <mergeCell ref="A2:I2"/>
  </mergeCells>
  <conditionalFormatting sqref="I13">
    <cfRule type="cellIs" dxfId="2" priority="2" stopIfTrue="1" operator="equal">
      <formula>0</formula>
    </cfRule>
  </conditionalFormatting>
  <conditionalFormatting sqref="I11">
    <cfRule type="cellIs" dxfId="1" priority="1" stopIfTrue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"/>
  <sheetViews>
    <sheetView topLeftCell="A46" zoomScale="115" zoomScaleNormal="115" workbookViewId="0">
      <selection activeCell="J17" sqref="J17"/>
    </sheetView>
  </sheetViews>
  <sheetFormatPr defaultRowHeight="13.2" x14ac:dyDescent="0.25"/>
  <cols>
    <col min="1" max="1" width="22.33203125" customWidth="1"/>
    <col min="2" max="2" width="11.5546875" customWidth="1"/>
    <col min="3" max="3" width="9.6640625" customWidth="1"/>
    <col min="4" max="4" width="10.5546875" customWidth="1"/>
    <col min="5" max="5" width="11.33203125" customWidth="1"/>
    <col min="6" max="6" width="13" customWidth="1"/>
    <col min="7" max="8" width="9.109375" customWidth="1"/>
    <col min="9" max="9" width="5.44140625" customWidth="1"/>
    <col min="10" max="10" width="22.6640625" customWidth="1"/>
    <col min="11" max="11" width="11" bestFit="1" customWidth="1"/>
  </cols>
  <sheetData>
    <row r="1" spans="1:11" ht="14.25" customHeight="1" x14ac:dyDescent="0.25">
      <c r="A1" s="76" t="s">
        <v>76</v>
      </c>
      <c r="B1" s="77"/>
      <c r="C1" s="319" t="s">
        <v>68</v>
      </c>
      <c r="D1" s="320"/>
      <c r="E1" s="320"/>
      <c r="F1" s="320"/>
      <c r="G1" s="320"/>
      <c r="H1" s="320"/>
      <c r="I1" s="321"/>
    </row>
    <row r="2" spans="1:11" ht="15" customHeight="1" x14ac:dyDescent="0.25">
      <c r="A2" s="76" t="s">
        <v>77</v>
      </c>
      <c r="B2" s="78"/>
      <c r="C2" s="322"/>
      <c r="D2" s="323"/>
      <c r="E2" s="323"/>
      <c r="F2" s="323"/>
      <c r="G2" s="323"/>
      <c r="H2" s="323"/>
      <c r="I2" s="324"/>
    </row>
    <row r="3" spans="1:11" x14ac:dyDescent="0.25">
      <c r="A3" s="352" t="s">
        <v>107</v>
      </c>
      <c r="B3" s="352"/>
      <c r="C3" s="352" t="s">
        <v>78</v>
      </c>
      <c r="D3" s="318" t="s">
        <v>79</v>
      </c>
      <c r="E3" s="318" t="s">
        <v>80</v>
      </c>
      <c r="F3" s="318" t="s">
        <v>81</v>
      </c>
      <c r="G3" s="318"/>
      <c r="H3" s="318" t="s">
        <v>82</v>
      </c>
      <c r="I3" s="318"/>
      <c r="J3" s="151"/>
    </row>
    <row r="4" spans="1:11" ht="6" customHeight="1" x14ac:dyDescent="0.25">
      <c r="A4" s="352"/>
      <c r="B4" s="352"/>
      <c r="C4" s="352"/>
      <c r="D4" s="318"/>
      <c r="E4" s="318"/>
      <c r="F4" s="318"/>
      <c r="G4" s="318"/>
      <c r="H4" s="318"/>
      <c r="I4" s="318"/>
      <c r="J4" s="151"/>
    </row>
    <row r="5" spans="1:11" ht="26.25" customHeight="1" x14ac:dyDescent="0.25">
      <c r="A5" s="316" t="s">
        <v>83</v>
      </c>
      <c r="B5" s="317"/>
      <c r="C5" s="79"/>
      <c r="D5" s="80"/>
      <c r="E5" s="80"/>
      <c r="F5" s="80"/>
      <c r="G5" s="80"/>
      <c r="H5" s="81"/>
      <c r="I5" s="80"/>
      <c r="J5" s="151"/>
    </row>
    <row r="6" spans="1:11" ht="21.75" customHeight="1" x14ac:dyDescent="0.25">
      <c r="A6" s="316" t="s">
        <v>137</v>
      </c>
      <c r="B6" s="317"/>
      <c r="C6" s="79" t="s">
        <v>58</v>
      </c>
      <c r="D6" s="80">
        <v>14.9</v>
      </c>
      <c r="E6" s="80">
        <v>115</v>
      </c>
      <c r="F6" s="80">
        <f>ROUND(D6*E6,2)</f>
        <v>1713.5</v>
      </c>
      <c r="G6" s="80"/>
      <c r="H6" s="81">
        <f>ROUND(F6,2)</f>
        <v>1713.5</v>
      </c>
      <c r="I6" s="80"/>
      <c r="J6" s="151"/>
    </row>
    <row r="7" spans="1:11" ht="21.75" customHeight="1" x14ac:dyDescent="0.25">
      <c r="A7" s="316" t="s">
        <v>138</v>
      </c>
      <c r="B7" s="317"/>
      <c r="C7" s="79" t="s">
        <v>58</v>
      </c>
      <c r="D7" s="80">
        <v>14.9</v>
      </c>
      <c r="E7" s="80">
        <v>115</v>
      </c>
      <c r="F7" s="80">
        <f t="shared" ref="F7:F8" si="0">ROUND(D7*E7,2)</f>
        <v>1713.5</v>
      </c>
      <c r="G7" s="80"/>
      <c r="H7" s="81">
        <f t="shared" ref="H7:H8" si="1">ROUND(F7,2)</f>
        <v>1713.5</v>
      </c>
      <c r="I7" s="80"/>
      <c r="J7" s="151"/>
    </row>
    <row r="8" spans="1:11" ht="21.75" customHeight="1" x14ac:dyDescent="0.25">
      <c r="A8" s="316" t="s">
        <v>139</v>
      </c>
      <c r="B8" s="317"/>
      <c r="C8" s="79" t="s">
        <v>58</v>
      </c>
      <c r="D8" s="80">
        <v>14.9</v>
      </c>
      <c r="E8" s="80">
        <v>70</v>
      </c>
      <c r="F8" s="80">
        <f t="shared" si="0"/>
        <v>1043</v>
      </c>
      <c r="G8" s="80"/>
      <c r="H8" s="81">
        <f t="shared" si="1"/>
        <v>1043</v>
      </c>
      <c r="I8" s="80"/>
      <c r="J8" s="151"/>
    </row>
    <row r="9" spans="1:11" x14ac:dyDescent="0.25">
      <c r="A9" s="318" t="s">
        <v>82</v>
      </c>
      <c r="B9" s="318"/>
      <c r="C9" s="75"/>
      <c r="D9" s="82"/>
      <c r="E9" s="82"/>
      <c r="F9" s="82"/>
      <c r="G9" s="83"/>
      <c r="H9" s="84">
        <f>ROUND(SUM(H6:H8),2)</f>
        <v>4470</v>
      </c>
      <c r="I9" s="82"/>
      <c r="J9" s="151"/>
      <c r="K9" s="146"/>
    </row>
    <row r="10" spans="1:11" x14ac:dyDescent="0.25">
      <c r="A10" s="76" t="s">
        <v>76</v>
      </c>
      <c r="B10" s="96"/>
      <c r="C10" s="319" t="s">
        <v>118</v>
      </c>
      <c r="D10" s="320"/>
      <c r="E10" s="320"/>
      <c r="F10" s="320"/>
      <c r="G10" s="320"/>
      <c r="H10" s="320"/>
      <c r="I10" s="321"/>
      <c r="J10" s="152"/>
    </row>
    <row r="11" spans="1:11" ht="21.75" customHeight="1" x14ac:dyDescent="0.25">
      <c r="A11" s="76" t="s">
        <v>77</v>
      </c>
      <c r="B11" s="78"/>
      <c r="C11" s="322"/>
      <c r="D11" s="323"/>
      <c r="E11" s="323"/>
      <c r="F11" s="323"/>
      <c r="G11" s="323"/>
      <c r="H11" s="323"/>
      <c r="I11" s="324"/>
      <c r="J11" s="152"/>
    </row>
    <row r="12" spans="1:11" x14ac:dyDescent="0.25">
      <c r="A12" s="325" t="s">
        <v>107</v>
      </c>
      <c r="B12" s="325"/>
      <c r="C12" s="325" t="s">
        <v>78</v>
      </c>
      <c r="D12" s="325" t="s">
        <v>84</v>
      </c>
      <c r="E12" s="325" t="s">
        <v>85</v>
      </c>
      <c r="F12" s="325" t="s">
        <v>86</v>
      </c>
      <c r="G12" s="325"/>
      <c r="H12" s="325" t="s">
        <v>82</v>
      </c>
      <c r="I12" s="325"/>
      <c r="J12" s="152"/>
    </row>
    <row r="13" spans="1:11" ht="6.75" customHeight="1" x14ac:dyDescent="0.25">
      <c r="A13" s="325"/>
      <c r="B13" s="325"/>
      <c r="C13" s="325"/>
      <c r="D13" s="325"/>
      <c r="E13" s="325"/>
      <c r="F13" s="325"/>
      <c r="G13" s="325"/>
      <c r="H13" s="325"/>
      <c r="I13" s="325"/>
      <c r="J13" s="152"/>
    </row>
    <row r="14" spans="1:11" ht="23.25" customHeight="1" x14ac:dyDescent="0.25">
      <c r="A14" s="328" t="s">
        <v>108</v>
      </c>
      <c r="B14" s="329"/>
      <c r="C14" s="79"/>
      <c r="D14" s="95"/>
      <c r="E14" s="95"/>
      <c r="F14" s="95"/>
      <c r="G14" s="95"/>
      <c r="H14" s="79"/>
      <c r="I14" s="95"/>
      <c r="J14" s="152"/>
    </row>
    <row r="15" spans="1:11" x14ac:dyDescent="0.25">
      <c r="A15" s="316" t="s">
        <v>137</v>
      </c>
      <c r="B15" s="317"/>
      <c r="C15" s="79" t="s">
        <v>59</v>
      </c>
      <c r="D15" s="79">
        <f>F6</f>
        <v>1713.5</v>
      </c>
      <c r="E15" s="95">
        <v>0.1</v>
      </c>
      <c r="F15" s="95">
        <f>ROUND(D15*E15,2)</f>
        <v>171.35</v>
      </c>
      <c r="G15" s="95"/>
      <c r="H15" s="79">
        <f>ROUND(F15,2)</f>
        <v>171.35</v>
      </c>
      <c r="I15" s="95"/>
      <c r="J15" s="152"/>
    </row>
    <row r="16" spans="1:11" x14ac:dyDescent="0.25">
      <c r="A16" s="316" t="s">
        <v>138</v>
      </c>
      <c r="B16" s="317"/>
      <c r="C16" s="79" t="s">
        <v>59</v>
      </c>
      <c r="D16" s="79">
        <f t="shared" ref="D16:D17" si="2">F7</f>
        <v>1713.5</v>
      </c>
      <c r="E16" s="95">
        <v>0.1</v>
      </c>
      <c r="F16" s="95">
        <f t="shared" ref="F16:F17" si="3">ROUND(D16*E16,2)</f>
        <v>171.35</v>
      </c>
      <c r="G16" s="95"/>
      <c r="H16" s="79">
        <f t="shared" ref="H16:H17" si="4">ROUND(F16,2)</f>
        <v>171.35</v>
      </c>
      <c r="I16" s="95"/>
      <c r="J16" s="152"/>
    </row>
    <row r="17" spans="1:10" x14ac:dyDescent="0.25">
      <c r="A17" s="316" t="s">
        <v>139</v>
      </c>
      <c r="B17" s="317"/>
      <c r="C17" s="79" t="s">
        <v>59</v>
      </c>
      <c r="D17" s="79">
        <f t="shared" si="2"/>
        <v>1043</v>
      </c>
      <c r="E17" s="95">
        <v>0.1</v>
      </c>
      <c r="F17" s="95">
        <f t="shared" si="3"/>
        <v>104.3</v>
      </c>
      <c r="G17" s="95"/>
      <c r="H17" s="79">
        <f t="shared" si="4"/>
        <v>104.3</v>
      </c>
      <c r="I17" s="95"/>
      <c r="J17" s="152"/>
    </row>
    <row r="18" spans="1:10" x14ac:dyDescent="0.25">
      <c r="A18" s="325" t="s">
        <v>82</v>
      </c>
      <c r="B18" s="325"/>
      <c r="C18" s="94"/>
      <c r="D18" s="83"/>
      <c r="E18" s="83"/>
      <c r="F18" s="83"/>
      <c r="G18" s="83"/>
      <c r="H18" s="84">
        <f>ROUND(SUM(H15:H17),2)</f>
        <v>447</v>
      </c>
      <c r="I18" s="83"/>
      <c r="J18" s="152"/>
    </row>
    <row r="19" spans="1:10" ht="12" customHeight="1" x14ac:dyDescent="0.25">
      <c r="A19" s="112" t="s">
        <v>76</v>
      </c>
      <c r="B19" s="112"/>
      <c r="C19" s="334" t="s">
        <v>69</v>
      </c>
      <c r="D19" s="335"/>
      <c r="E19" s="335"/>
      <c r="F19" s="335"/>
      <c r="G19" s="335"/>
      <c r="H19" s="335"/>
      <c r="I19" s="336"/>
    </row>
    <row r="20" spans="1:10" ht="6.75" customHeight="1" x14ac:dyDescent="0.25">
      <c r="A20" s="112" t="s">
        <v>77</v>
      </c>
      <c r="B20" s="113"/>
      <c r="C20" s="337"/>
      <c r="D20" s="338"/>
      <c r="E20" s="338"/>
      <c r="F20" s="338"/>
      <c r="G20" s="338"/>
      <c r="H20" s="338"/>
      <c r="I20" s="339"/>
    </row>
    <row r="21" spans="1:10" x14ac:dyDescent="0.25">
      <c r="A21" s="325" t="s">
        <v>107</v>
      </c>
      <c r="B21" s="325"/>
      <c r="C21" s="325" t="s">
        <v>78</v>
      </c>
      <c r="D21" s="325" t="s">
        <v>84</v>
      </c>
      <c r="E21" s="325" t="s">
        <v>85</v>
      </c>
      <c r="F21" s="325" t="s">
        <v>86</v>
      </c>
      <c r="G21" s="325" t="s">
        <v>87</v>
      </c>
      <c r="H21" s="325" t="s">
        <v>82</v>
      </c>
      <c r="I21" s="325"/>
    </row>
    <row r="22" spans="1:10" ht="9.75" customHeight="1" x14ac:dyDescent="0.25">
      <c r="A22" s="325"/>
      <c r="B22" s="325"/>
      <c r="C22" s="325"/>
      <c r="D22" s="325"/>
      <c r="E22" s="325"/>
      <c r="F22" s="325"/>
      <c r="G22" s="325"/>
      <c r="H22" s="325"/>
      <c r="I22" s="325"/>
    </row>
    <row r="23" spans="1:10" ht="16.5" customHeight="1" x14ac:dyDescent="0.25">
      <c r="A23" s="328" t="s">
        <v>88</v>
      </c>
      <c r="B23" s="329"/>
      <c r="C23" s="79"/>
      <c r="D23" s="95"/>
      <c r="E23" s="85"/>
      <c r="F23" s="95"/>
      <c r="G23" s="95"/>
      <c r="H23" s="79"/>
      <c r="I23" s="95"/>
    </row>
    <row r="24" spans="1:10" x14ac:dyDescent="0.25">
      <c r="A24" s="316" t="s">
        <v>137</v>
      </c>
      <c r="B24" s="317"/>
      <c r="C24" s="79" t="s">
        <v>74</v>
      </c>
      <c r="D24" s="97">
        <f>ROUND(H6,2)</f>
        <v>1713.5</v>
      </c>
      <c r="E24" s="85">
        <v>0.1</v>
      </c>
      <c r="F24" s="95">
        <f>ROUND(D24*E24,2)</f>
        <v>171.35</v>
      </c>
      <c r="G24" s="95">
        <v>0.3</v>
      </c>
      <c r="H24" s="79">
        <f>ROUND(F24*G24,2)</f>
        <v>51.41</v>
      </c>
      <c r="I24" s="97"/>
    </row>
    <row r="25" spans="1:10" x14ac:dyDescent="0.25">
      <c r="A25" s="316" t="s">
        <v>138</v>
      </c>
      <c r="B25" s="317"/>
      <c r="C25" s="79" t="s">
        <v>74</v>
      </c>
      <c r="D25" s="97">
        <f t="shared" ref="D25:D26" si="5">H7</f>
        <v>1713.5</v>
      </c>
      <c r="E25" s="85">
        <v>0.1</v>
      </c>
      <c r="F25" s="95">
        <f t="shared" ref="F25:F26" si="6">ROUND(D25*E25,2)</f>
        <v>171.35</v>
      </c>
      <c r="G25" s="95">
        <v>0.3</v>
      </c>
      <c r="H25" s="79">
        <f t="shared" ref="H25:H26" si="7">ROUND(F25*G25,2)</f>
        <v>51.41</v>
      </c>
      <c r="I25" s="97"/>
    </row>
    <row r="26" spans="1:10" x14ac:dyDescent="0.25">
      <c r="A26" s="316" t="s">
        <v>139</v>
      </c>
      <c r="B26" s="317"/>
      <c r="C26" s="79" t="s">
        <v>74</v>
      </c>
      <c r="D26" s="97">
        <f t="shared" si="5"/>
        <v>1043</v>
      </c>
      <c r="E26" s="85">
        <v>0.1</v>
      </c>
      <c r="F26" s="95">
        <f t="shared" si="6"/>
        <v>104.3</v>
      </c>
      <c r="G26" s="95">
        <v>0.3</v>
      </c>
      <c r="H26" s="79">
        <f t="shared" si="7"/>
        <v>31.29</v>
      </c>
      <c r="I26" s="97"/>
    </row>
    <row r="27" spans="1:10" x14ac:dyDescent="0.25">
      <c r="A27" s="330" t="s">
        <v>82</v>
      </c>
      <c r="B27" s="330"/>
      <c r="C27" s="98"/>
      <c r="D27" s="86"/>
      <c r="E27" s="86"/>
      <c r="F27" s="86"/>
      <c r="G27" s="86"/>
      <c r="H27" s="87">
        <f>ROUND(SUM(H24:H26),2)</f>
        <v>134.11000000000001</v>
      </c>
      <c r="I27" s="86"/>
    </row>
    <row r="28" spans="1:10" x14ac:dyDescent="0.25">
      <c r="A28" s="331" t="s">
        <v>89</v>
      </c>
      <c r="B28" s="332"/>
      <c r="C28" s="332"/>
      <c r="D28" s="332"/>
      <c r="E28" s="332"/>
      <c r="F28" s="332"/>
      <c r="G28" s="332"/>
      <c r="H28" s="332"/>
      <c r="I28" s="333"/>
    </row>
    <row r="29" spans="1:10" x14ac:dyDescent="0.25">
      <c r="A29" s="112" t="s">
        <v>76</v>
      </c>
      <c r="B29" s="112"/>
      <c r="C29" s="334" t="s">
        <v>109</v>
      </c>
      <c r="D29" s="335"/>
      <c r="E29" s="335"/>
      <c r="F29" s="335"/>
      <c r="G29" s="335"/>
      <c r="H29" s="335"/>
      <c r="I29" s="336"/>
    </row>
    <row r="30" spans="1:10" x14ac:dyDescent="0.25">
      <c r="A30" s="112" t="s">
        <v>77</v>
      </c>
      <c r="B30" s="113"/>
      <c r="C30" s="337"/>
      <c r="D30" s="338"/>
      <c r="E30" s="338"/>
      <c r="F30" s="338"/>
      <c r="G30" s="338"/>
      <c r="H30" s="338"/>
      <c r="I30" s="339"/>
    </row>
    <row r="31" spans="1:10" x14ac:dyDescent="0.25">
      <c r="A31" s="325" t="s">
        <v>107</v>
      </c>
      <c r="B31" s="325"/>
      <c r="C31" s="325" t="s">
        <v>78</v>
      </c>
      <c r="D31" s="325" t="s">
        <v>79</v>
      </c>
      <c r="E31" s="325" t="s">
        <v>80</v>
      </c>
      <c r="F31" s="325" t="s">
        <v>81</v>
      </c>
      <c r="G31" s="325"/>
      <c r="H31" s="325" t="s">
        <v>82</v>
      </c>
      <c r="I31" s="325"/>
    </row>
    <row r="32" spans="1:10" ht="6.75" customHeight="1" x14ac:dyDescent="0.25">
      <c r="A32" s="325"/>
      <c r="B32" s="325"/>
      <c r="C32" s="325"/>
      <c r="D32" s="325"/>
      <c r="E32" s="325"/>
      <c r="F32" s="325"/>
      <c r="G32" s="325"/>
      <c r="H32" s="325"/>
      <c r="I32" s="325"/>
    </row>
    <row r="33" spans="1:9" ht="23.25" customHeight="1" x14ac:dyDescent="0.25">
      <c r="A33" s="353" t="s">
        <v>90</v>
      </c>
      <c r="B33" s="353"/>
      <c r="C33" s="79"/>
      <c r="D33" s="95"/>
      <c r="E33" s="85"/>
      <c r="F33" s="95"/>
      <c r="G33" s="95"/>
      <c r="H33" s="79"/>
      <c r="I33" s="95"/>
    </row>
    <row r="34" spans="1:9" x14ac:dyDescent="0.25">
      <c r="A34" s="316" t="s">
        <v>137</v>
      </c>
      <c r="B34" s="317"/>
      <c r="C34" s="79" t="s">
        <v>58</v>
      </c>
      <c r="D34" s="95">
        <f>D6-2-0.6-0.3</f>
        <v>12</v>
      </c>
      <c r="E34" s="85">
        <f>E6</f>
        <v>115</v>
      </c>
      <c r="F34" s="95">
        <f>ROUND(E34*D34,2)</f>
        <v>1380</v>
      </c>
      <c r="G34" s="97"/>
      <c r="H34" s="99">
        <f>ROUND(E34*D34,2)</f>
        <v>1380</v>
      </c>
      <c r="I34" s="97"/>
    </row>
    <row r="35" spans="1:9" x14ac:dyDescent="0.25">
      <c r="A35" s="316" t="s">
        <v>138</v>
      </c>
      <c r="B35" s="317"/>
      <c r="C35" s="79" t="s">
        <v>58</v>
      </c>
      <c r="D35" s="95">
        <f t="shared" ref="D35:D36" si="8">D7-2-0.6-0.3</f>
        <v>12</v>
      </c>
      <c r="E35" s="85">
        <f t="shared" ref="E35:E36" si="9">E7</f>
        <v>115</v>
      </c>
      <c r="F35" s="95">
        <f t="shared" ref="F35:F36" si="10">ROUND(E35*D35,2)</f>
        <v>1380</v>
      </c>
      <c r="G35" s="97"/>
      <c r="H35" s="99">
        <f t="shared" ref="H35:H36" si="11">ROUND(E35*D35,2)</f>
        <v>1380</v>
      </c>
      <c r="I35" s="97"/>
    </row>
    <row r="36" spans="1:9" x14ac:dyDescent="0.25">
      <c r="A36" s="316" t="s">
        <v>139</v>
      </c>
      <c r="B36" s="317"/>
      <c r="C36" s="79" t="s">
        <v>58</v>
      </c>
      <c r="D36" s="95">
        <f t="shared" si="8"/>
        <v>12</v>
      </c>
      <c r="E36" s="85">
        <f t="shared" si="9"/>
        <v>70</v>
      </c>
      <c r="F36" s="95">
        <f t="shared" si="10"/>
        <v>840</v>
      </c>
      <c r="G36" s="97"/>
      <c r="H36" s="99">
        <f t="shared" si="11"/>
        <v>840</v>
      </c>
      <c r="I36" s="97"/>
    </row>
    <row r="37" spans="1:9" ht="23.25" customHeight="1" x14ac:dyDescent="0.25">
      <c r="A37" s="393" t="s">
        <v>126</v>
      </c>
      <c r="B37" s="317"/>
      <c r="C37" s="99" t="s">
        <v>58</v>
      </c>
      <c r="D37" s="97">
        <v>2</v>
      </c>
      <c r="E37" s="120">
        <v>11</v>
      </c>
      <c r="F37" s="95">
        <f>E37*D37</f>
        <v>22</v>
      </c>
      <c r="G37" s="97"/>
      <c r="H37" s="99">
        <f>F37</f>
        <v>22</v>
      </c>
      <c r="I37" s="97"/>
    </row>
    <row r="38" spans="1:9" ht="24" customHeight="1" x14ac:dyDescent="0.25">
      <c r="A38" s="393" t="s">
        <v>125</v>
      </c>
      <c r="B38" s="317"/>
      <c r="C38" s="99" t="s">
        <v>58</v>
      </c>
      <c r="D38" s="97">
        <v>2</v>
      </c>
      <c r="E38" s="120">
        <v>11</v>
      </c>
      <c r="F38" s="95">
        <f>E38*D38</f>
        <v>22</v>
      </c>
      <c r="G38" s="97"/>
      <c r="H38" s="99">
        <f>F38</f>
        <v>22</v>
      </c>
      <c r="I38" s="97"/>
    </row>
    <row r="39" spans="1:9" ht="19.5" customHeight="1" x14ac:dyDescent="0.25">
      <c r="A39" s="393" t="s">
        <v>127</v>
      </c>
      <c r="B39" s="317"/>
      <c r="C39" s="99" t="s">
        <v>58</v>
      </c>
      <c r="D39" s="97">
        <v>2</v>
      </c>
      <c r="E39" s="120">
        <v>15</v>
      </c>
      <c r="F39" s="95">
        <f>E39*D39</f>
        <v>30</v>
      </c>
      <c r="G39" s="97"/>
      <c r="H39" s="99">
        <f>F39</f>
        <v>30</v>
      </c>
      <c r="I39" s="97"/>
    </row>
    <row r="40" spans="1:9" ht="13.8" thickBot="1" x14ac:dyDescent="0.3">
      <c r="A40" s="391" t="s">
        <v>82</v>
      </c>
      <c r="B40" s="392"/>
      <c r="C40" s="100"/>
      <c r="D40" s="88"/>
      <c r="E40" s="88"/>
      <c r="F40" s="88"/>
      <c r="G40" s="88"/>
      <c r="H40" s="89">
        <f>ROUND(SUM(H34:H39),2)</f>
        <v>3674</v>
      </c>
      <c r="I40" s="88"/>
    </row>
    <row r="41" spans="1:9" ht="16.5" customHeight="1" x14ac:dyDescent="0.25">
      <c r="A41" s="118" t="s">
        <v>76</v>
      </c>
      <c r="B41" s="118"/>
      <c r="C41" s="355" t="s">
        <v>130</v>
      </c>
      <c r="D41" s="356"/>
      <c r="E41" s="356"/>
      <c r="F41" s="356"/>
      <c r="G41" s="356"/>
      <c r="H41" s="356"/>
      <c r="I41" s="357"/>
    </row>
    <row r="42" spans="1:9" ht="18" customHeight="1" x14ac:dyDescent="0.25">
      <c r="A42" s="118" t="s">
        <v>77</v>
      </c>
      <c r="B42" s="119"/>
      <c r="C42" s="358"/>
      <c r="D42" s="359"/>
      <c r="E42" s="359"/>
      <c r="F42" s="359"/>
      <c r="G42" s="359"/>
      <c r="H42" s="359"/>
      <c r="I42" s="360"/>
    </row>
    <row r="43" spans="1:9" x14ac:dyDescent="0.25">
      <c r="A43" s="354" t="s">
        <v>107</v>
      </c>
      <c r="B43" s="354"/>
      <c r="C43" s="354" t="s">
        <v>78</v>
      </c>
      <c r="D43" s="354" t="s">
        <v>80</v>
      </c>
      <c r="E43" s="354"/>
      <c r="F43" s="354"/>
      <c r="G43" s="325"/>
      <c r="H43" s="325" t="s">
        <v>82</v>
      </c>
      <c r="I43" s="325"/>
    </row>
    <row r="44" spans="1:9" x14ac:dyDescent="0.25">
      <c r="A44" s="354"/>
      <c r="B44" s="354"/>
      <c r="C44" s="354"/>
      <c r="D44" s="354"/>
      <c r="E44" s="354"/>
      <c r="F44" s="354"/>
      <c r="G44" s="325"/>
      <c r="H44" s="325"/>
      <c r="I44" s="325"/>
    </row>
    <row r="45" spans="1:9" x14ac:dyDescent="0.25">
      <c r="A45" s="343" t="s">
        <v>94</v>
      </c>
      <c r="B45" s="343"/>
      <c r="C45" s="66"/>
      <c r="D45" s="71"/>
      <c r="E45" s="68"/>
      <c r="F45" s="71"/>
      <c r="G45" s="71"/>
      <c r="H45" s="66"/>
      <c r="I45" s="71"/>
    </row>
    <row r="46" spans="1:9" x14ac:dyDescent="0.25">
      <c r="A46" s="344" t="s">
        <v>137</v>
      </c>
      <c r="B46" s="345"/>
      <c r="C46" s="66" t="s">
        <v>45</v>
      </c>
      <c r="D46" s="71">
        <v>0</v>
      </c>
      <c r="E46" s="68"/>
      <c r="F46" s="71"/>
      <c r="G46" s="71"/>
      <c r="H46" s="66">
        <f>F46</f>
        <v>0</v>
      </c>
      <c r="I46" s="71"/>
    </row>
    <row r="47" spans="1:9" x14ac:dyDescent="0.25">
      <c r="A47" s="344" t="s">
        <v>138</v>
      </c>
      <c r="B47" s="345"/>
      <c r="C47" s="66" t="s">
        <v>45</v>
      </c>
      <c r="D47" s="71">
        <v>0</v>
      </c>
      <c r="E47" s="68"/>
      <c r="F47" s="71"/>
      <c r="G47" s="71"/>
      <c r="H47" s="66"/>
      <c r="I47" s="71"/>
    </row>
    <row r="48" spans="1:9" x14ac:dyDescent="0.25">
      <c r="A48" s="344" t="s">
        <v>139</v>
      </c>
      <c r="B48" s="345"/>
      <c r="C48" s="66" t="s">
        <v>45</v>
      </c>
      <c r="D48" s="71">
        <v>12</v>
      </c>
      <c r="E48" s="68"/>
      <c r="F48" s="71"/>
      <c r="G48" s="71"/>
      <c r="H48" s="66">
        <f>D48</f>
        <v>12</v>
      </c>
      <c r="I48" s="71"/>
    </row>
    <row r="49" spans="1:9" ht="13.8" thickBot="1" x14ac:dyDescent="0.3">
      <c r="A49" s="391" t="s">
        <v>82</v>
      </c>
      <c r="B49" s="392"/>
      <c r="C49" s="145"/>
      <c r="D49" s="88"/>
      <c r="E49" s="88"/>
      <c r="F49" s="88"/>
      <c r="G49" s="88"/>
      <c r="H49" s="89">
        <f>ROUND(SUM(H43:H48),2)</f>
        <v>12</v>
      </c>
      <c r="I49" s="88"/>
    </row>
    <row r="50" spans="1:9" x14ac:dyDescent="0.25">
      <c r="A50" s="114" t="s">
        <v>76</v>
      </c>
      <c r="B50" s="114"/>
      <c r="C50" s="346" t="s">
        <v>91</v>
      </c>
      <c r="D50" s="347"/>
      <c r="E50" s="347"/>
      <c r="F50" s="347"/>
      <c r="G50" s="347"/>
      <c r="H50" s="347"/>
      <c r="I50" s="348"/>
    </row>
    <row r="51" spans="1:9" x14ac:dyDescent="0.25">
      <c r="A51" s="112" t="s">
        <v>77</v>
      </c>
      <c r="B51" s="113"/>
      <c r="C51" s="349"/>
      <c r="D51" s="350"/>
      <c r="E51" s="350"/>
      <c r="F51" s="350"/>
      <c r="G51" s="350"/>
      <c r="H51" s="350"/>
      <c r="I51" s="351"/>
    </row>
    <row r="52" spans="1:9" x14ac:dyDescent="0.25">
      <c r="A52" s="325" t="s">
        <v>107</v>
      </c>
      <c r="B52" s="325"/>
      <c r="C52" s="325" t="s">
        <v>78</v>
      </c>
      <c r="D52" s="325" t="s">
        <v>84</v>
      </c>
      <c r="E52" s="325" t="s">
        <v>85</v>
      </c>
      <c r="F52" s="325" t="s">
        <v>86</v>
      </c>
      <c r="G52" s="325" t="s">
        <v>87</v>
      </c>
      <c r="H52" s="325" t="s">
        <v>82</v>
      </c>
      <c r="I52" s="325"/>
    </row>
    <row r="53" spans="1:9" ht="3.75" customHeight="1" x14ac:dyDescent="0.25">
      <c r="A53" s="325"/>
      <c r="B53" s="325"/>
      <c r="C53" s="325"/>
      <c r="D53" s="325"/>
      <c r="E53" s="325"/>
      <c r="F53" s="325"/>
      <c r="G53" s="325"/>
      <c r="H53" s="325"/>
      <c r="I53" s="325"/>
    </row>
    <row r="54" spans="1:9" ht="24.75" customHeight="1" x14ac:dyDescent="0.25">
      <c r="A54" s="353" t="s">
        <v>88</v>
      </c>
      <c r="B54" s="353"/>
      <c r="C54" s="79"/>
      <c r="D54" s="95"/>
      <c r="E54" s="85"/>
      <c r="F54" s="101"/>
      <c r="G54" s="95"/>
      <c r="H54" s="79"/>
      <c r="I54" s="95"/>
    </row>
    <row r="55" spans="1:9" x14ac:dyDescent="0.25">
      <c r="A55" s="316" t="s">
        <v>137</v>
      </c>
      <c r="B55" s="317"/>
      <c r="C55" s="79" t="s">
        <v>74</v>
      </c>
      <c r="D55" s="97">
        <f>ROUND(H34,2)+22</f>
        <v>1402</v>
      </c>
      <c r="E55" s="85">
        <v>0.06</v>
      </c>
      <c r="F55" s="101">
        <f>ROUND(D55*E55,2)</f>
        <v>84.12</v>
      </c>
      <c r="G55" s="95">
        <v>3.1</v>
      </c>
      <c r="H55" s="79">
        <f>ROUND(G55*F55,2)</f>
        <v>260.77</v>
      </c>
      <c r="I55" s="97"/>
    </row>
    <row r="56" spans="1:9" x14ac:dyDescent="0.25">
      <c r="A56" s="316" t="s">
        <v>138</v>
      </c>
      <c r="B56" s="317"/>
      <c r="C56" s="79" t="s">
        <v>74</v>
      </c>
      <c r="D56" s="97">
        <f>ROUND(H35,2)+22</f>
        <v>1402</v>
      </c>
      <c r="E56" s="85">
        <v>0.06</v>
      </c>
      <c r="F56" s="101">
        <f t="shared" ref="F56:F57" si="12">ROUND(D56*E56,2)</f>
        <v>84.12</v>
      </c>
      <c r="G56" s="95">
        <v>3.1</v>
      </c>
      <c r="H56" s="79">
        <f t="shared" ref="H56:H57" si="13">ROUND(G56*F56,2)</f>
        <v>260.77</v>
      </c>
      <c r="I56" s="97"/>
    </row>
    <row r="57" spans="1:9" x14ac:dyDescent="0.25">
      <c r="A57" s="316" t="s">
        <v>139</v>
      </c>
      <c r="B57" s="317"/>
      <c r="C57" s="79" t="s">
        <v>74</v>
      </c>
      <c r="D57" s="97">
        <f>ROUND(H36,2)+30</f>
        <v>870</v>
      </c>
      <c r="E57" s="85">
        <v>0.06</v>
      </c>
      <c r="F57" s="101">
        <f t="shared" si="12"/>
        <v>52.2</v>
      </c>
      <c r="G57" s="95">
        <v>3.1</v>
      </c>
      <c r="H57" s="79">
        <f t="shared" si="13"/>
        <v>161.82</v>
      </c>
      <c r="I57" s="97"/>
    </row>
    <row r="58" spans="1:9" x14ac:dyDescent="0.25">
      <c r="A58" s="325" t="s">
        <v>82</v>
      </c>
      <c r="B58" s="325"/>
      <c r="C58" s="94"/>
      <c r="D58" s="83"/>
      <c r="E58" s="83"/>
      <c r="F58" s="83"/>
      <c r="G58" s="83"/>
      <c r="H58" s="84">
        <f>SUM(H55:H57)</f>
        <v>683.3599999999999</v>
      </c>
      <c r="I58" s="83"/>
    </row>
    <row r="59" spans="1:9" x14ac:dyDescent="0.25">
      <c r="A59" s="340" t="s">
        <v>92</v>
      </c>
      <c r="B59" s="341"/>
      <c r="C59" s="341"/>
      <c r="D59" s="341"/>
      <c r="E59" s="341"/>
      <c r="F59" s="341"/>
      <c r="G59" s="341"/>
      <c r="H59" s="341"/>
      <c r="I59" s="342"/>
    </row>
    <row r="60" spans="1:9" x14ac:dyDescent="0.25">
      <c r="A60" s="90" t="s">
        <v>76</v>
      </c>
      <c r="B60" s="90"/>
      <c r="C60" s="367" t="s">
        <v>93</v>
      </c>
      <c r="D60" s="368"/>
      <c r="E60" s="368"/>
      <c r="F60" s="368"/>
      <c r="G60" s="368"/>
      <c r="H60" s="368"/>
      <c r="I60" s="369"/>
    </row>
    <row r="61" spans="1:9" x14ac:dyDescent="0.25">
      <c r="A61" s="90" t="s">
        <v>77</v>
      </c>
      <c r="B61" s="91"/>
      <c r="C61" s="370"/>
      <c r="D61" s="371"/>
      <c r="E61" s="371"/>
      <c r="F61" s="371"/>
      <c r="G61" s="371"/>
      <c r="H61" s="371"/>
      <c r="I61" s="372"/>
    </row>
    <row r="62" spans="1:9" x14ac:dyDescent="0.25">
      <c r="A62" s="354" t="s">
        <v>107</v>
      </c>
      <c r="B62" s="354"/>
      <c r="C62" s="354" t="s">
        <v>78</v>
      </c>
      <c r="D62" s="354" t="s">
        <v>96</v>
      </c>
      <c r="E62" s="354" t="s">
        <v>97</v>
      </c>
      <c r="F62" s="354" t="s">
        <v>98</v>
      </c>
      <c r="G62" s="325"/>
      <c r="H62" s="325" t="s">
        <v>82</v>
      </c>
      <c r="I62" s="325"/>
    </row>
    <row r="63" spans="1:9" x14ac:dyDescent="0.25">
      <c r="A63" s="354"/>
      <c r="B63" s="354"/>
      <c r="C63" s="354"/>
      <c r="D63" s="354"/>
      <c r="E63" s="354"/>
      <c r="F63" s="354"/>
      <c r="G63" s="325"/>
      <c r="H63" s="325"/>
      <c r="I63" s="325"/>
    </row>
    <row r="64" spans="1:9" x14ac:dyDescent="0.25">
      <c r="A64" s="343" t="s">
        <v>94</v>
      </c>
      <c r="B64" s="343"/>
      <c r="C64" s="66"/>
      <c r="D64" s="71"/>
      <c r="E64" s="68"/>
      <c r="F64" s="71"/>
      <c r="G64" s="71"/>
      <c r="H64" s="66"/>
      <c r="I64" s="71"/>
    </row>
    <row r="65" spans="1:10" x14ac:dyDescent="0.25">
      <c r="A65" s="344" t="s">
        <v>137</v>
      </c>
      <c r="B65" s="345"/>
      <c r="C65" s="66" t="s">
        <v>45</v>
      </c>
      <c r="D65" s="74">
        <v>97</v>
      </c>
      <c r="E65" s="73">
        <v>97</v>
      </c>
      <c r="F65" s="74">
        <f>ROUND(D65+E65,1)</f>
        <v>194</v>
      </c>
      <c r="G65" s="74"/>
      <c r="H65" s="72">
        <f>F65</f>
        <v>194</v>
      </c>
      <c r="I65" s="74"/>
      <c r="J65" s="146"/>
    </row>
    <row r="66" spans="1:10" x14ac:dyDescent="0.25">
      <c r="A66" s="344" t="s">
        <v>138</v>
      </c>
      <c r="B66" s="345"/>
      <c r="C66" s="66" t="s">
        <v>45</v>
      </c>
      <c r="D66" s="74">
        <v>95.8</v>
      </c>
      <c r="E66" s="73">
        <v>95.8</v>
      </c>
      <c r="F66" s="74">
        <f>ROUND(D66+E66,1)</f>
        <v>191.6</v>
      </c>
      <c r="G66" s="74"/>
      <c r="H66" s="72">
        <f t="shared" ref="H66:H67" si="14">F66</f>
        <v>191.6</v>
      </c>
      <c r="I66" s="74"/>
      <c r="J66" s="146"/>
    </row>
    <row r="67" spans="1:10" x14ac:dyDescent="0.25">
      <c r="A67" s="344" t="s">
        <v>139</v>
      </c>
      <c r="B67" s="345"/>
      <c r="C67" s="66" t="s">
        <v>45</v>
      </c>
      <c r="D67" s="74">
        <v>61.68</v>
      </c>
      <c r="E67" s="73">
        <v>61.68</v>
      </c>
      <c r="F67" s="74">
        <f>ROUND(D67+E67,1)</f>
        <v>123.4</v>
      </c>
      <c r="G67" s="74"/>
      <c r="H67" s="72">
        <f t="shared" si="14"/>
        <v>123.4</v>
      </c>
      <c r="I67" s="74"/>
      <c r="J67" s="146"/>
    </row>
    <row r="68" spans="1:10" x14ac:dyDescent="0.25">
      <c r="A68" s="361" t="s">
        <v>82</v>
      </c>
      <c r="B68" s="361"/>
      <c r="C68" s="93"/>
      <c r="D68" s="69"/>
      <c r="E68" s="69"/>
      <c r="F68" s="69"/>
      <c r="G68" s="69"/>
      <c r="H68" s="70">
        <f>SUM(H65:H67)</f>
        <v>509</v>
      </c>
      <c r="I68" s="69"/>
      <c r="J68" s="146"/>
    </row>
    <row r="69" spans="1:10" x14ac:dyDescent="0.25">
      <c r="A69" s="116" t="s">
        <v>76</v>
      </c>
      <c r="B69" s="116"/>
      <c r="C69" s="334" t="s">
        <v>112</v>
      </c>
      <c r="D69" s="362"/>
      <c r="E69" s="362"/>
      <c r="F69" s="362"/>
      <c r="G69" s="362"/>
      <c r="H69" s="362"/>
      <c r="I69" s="363"/>
    </row>
    <row r="70" spans="1:10" ht="19.5" customHeight="1" x14ac:dyDescent="0.25">
      <c r="A70" s="116" t="s">
        <v>77</v>
      </c>
      <c r="B70" s="117"/>
      <c r="C70" s="364"/>
      <c r="D70" s="365"/>
      <c r="E70" s="365"/>
      <c r="F70" s="365"/>
      <c r="G70" s="365"/>
      <c r="H70" s="365"/>
      <c r="I70" s="366"/>
    </row>
    <row r="71" spans="1:10" x14ac:dyDescent="0.25">
      <c r="A71" s="354" t="s">
        <v>107</v>
      </c>
      <c r="B71" s="354"/>
      <c r="C71" s="354" t="s">
        <v>78</v>
      </c>
      <c r="D71" s="354" t="s">
        <v>96</v>
      </c>
      <c r="E71" s="354" t="s">
        <v>97</v>
      </c>
      <c r="F71" s="354" t="s">
        <v>98</v>
      </c>
      <c r="G71" s="325"/>
      <c r="H71" s="325" t="s">
        <v>82</v>
      </c>
      <c r="I71" s="325"/>
    </row>
    <row r="72" spans="1:10" ht="1.5" customHeight="1" x14ac:dyDescent="0.25">
      <c r="A72" s="354"/>
      <c r="B72" s="354"/>
      <c r="C72" s="354"/>
      <c r="D72" s="354"/>
      <c r="E72" s="354"/>
      <c r="F72" s="354"/>
      <c r="G72" s="325"/>
      <c r="H72" s="325"/>
      <c r="I72" s="325"/>
    </row>
    <row r="73" spans="1:10" ht="21.75" customHeight="1" x14ac:dyDescent="0.25">
      <c r="A73" s="316" t="s">
        <v>95</v>
      </c>
      <c r="B73" s="317"/>
      <c r="C73" s="66"/>
      <c r="D73" s="71"/>
      <c r="E73" s="68"/>
      <c r="F73" s="71"/>
      <c r="G73" s="71"/>
      <c r="H73" s="66"/>
      <c r="I73" s="71"/>
    </row>
    <row r="74" spans="1:10" x14ac:dyDescent="0.25">
      <c r="A74" s="344" t="s">
        <v>137</v>
      </c>
      <c r="B74" s="345"/>
      <c r="C74" s="66" t="s">
        <v>45</v>
      </c>
      <c r="D74" s="74">
        <v>92.4</v>
      </c>
      <c r="E74" s="74">
        <v>102.4</v>
      </c>
      <c r="F74" s="74">
        <f>ROUND(D74+E74,1)</f>
        <v>194.8</v>
      </c>
      <c r="G74" s="74"/>
      <c r="H74" s="72">
        <f>F74</f>
        <v>194.8</v>
      </c>
      <c r="I74" s="74"/>
      <c r="J74" s="146"/>
    </row>
    <row r="75" spans="1:10" x14ac:dyDescent="0.25">
      <c r="A75" s="344" t="s">
        <v>138</v>
      </c>
      <c r="B75" s="345"/>
      <c r="C75" s="66" t="s">
        <v>45</v>
      </c>
      <c r="D75" s="74">
        <v>105.46</v>
      </c>
      <c r="E75" s="74">
        <v>109.38</v>
      </c>
      <c r="F75" s="74">
        <f>ROUND(D75+E75,1)</f>
        <v>214.8</v>
      </c>
      <c r="G75" s="74"/>
      <c r="H75" s="72">
        <f t="shared" ref="H75:H76" si="15">F75</f>
        <v>214.8</v>
      </c>
      <c r="I75" s="74"/>
      <c r="J75" s="146"/>
    </row>
    <row r="76" spans="1:10" x14ac:dyDescent="0.25">
      <c r="A76" s="344" t="s">
        <v>139</v>
      </c>
      <c r="B76" s="345"/>
      <c r="C76" s="66" t="s">
        <v>45</v>
      </c>
      <c r="D76" s="74">
        <v>70</v>
      </c>
      <c r="E76" s="74">
        <v>63.67</v>
      </c>
      <c r="F76" s="74">
        <f>ROUND(D76+E76,1)</f>
        <v>133.69999999999999</v>
      </c>
      <c r="G76" s="74"/>
      <c r="H76" s="72">
        <f t="shared" si="15"/>
        <v>133.69999999999999</v>
      </c>
      <c r="I76" s="74"/>
      <c r="J76" s="146"/>
    </row>
    <row r="77" spans="1:10" x14ac:dyDescent="0.25">
      <c r="A77" s="361" t="s">
        <v>82</v>
      </c>
      <c r="B77" s="361"/>
      <c r="C77" s="93"/>
      <c r="D77" s="69"/>
      <c r="E77" s="69"/>
      <c r="F77" s="69"/>
      <c r="G77" s="69"/>
      <c r="H77" s="70">
        <f>SUM(H74:H76)</f>
        <v>543.29999999999995</v>
      </c>
      <c r="I77" s="69"/>
      <c r="J77" s="146"/>
    </row>
    <row r="78" spans="1:10" x14ac:dyDescent="0.25">
      <c r="A78" s="116" t="s">
        <v>76</v>
      </c>
      <c r="B78" s="116"/>
      <c r="C78" s="334" t="s">
        <v>136</v>
      </c>
      <c r="D78" s="362"/>
      <c r="E78" s="362"/>
      <c r="F78" s="362"/>
      <c r="G78" s="362"/>
      <c r="H78" s="362"/>
      <c r="I78" s="363"/>
      <c r="J78" s="146"/>
    </row>
    <row r="79" spans="1:10" ht="20.25" customHeight="1" x14ac:dyDescent="0.25">
      <c r="A79" s="116" t="s">
        <v>77</v>
      </c>
      <c r="B79" s="117"/>
      <c r="C79" s="364"/>
      <c r="D79" s="365"/>
      <c r="E79" s="365"/>
      <c r="F79" s="365"/>
      <c r="G79" s="365"/>
      <c r="H79" s="365"/>
      <c r="I79" s="366"/>
      <c r="J79" s="146"/>
    </row>
    <row r="80" spans="1:10" x14ac:dyDescent="0.25">
      <c r="A80" s="354" t="s">
        <v>107</v>
      </c>
      <c r="B80" s="354"/>
      <c r="C80" s="354" t="s">
        <v>78</v>
      </c>
      <c r="D80" s="354"/>
      <c r="E80" s="354"/>
      <c r="F80" s="354" t="s">
        <v>98</v>
      </c>
      <c r="G80" s="325"/>
      <c r="H80" s="325" t="s">
        <v>82</v>
      </c>
      <c r="I80" s="325"/>
      <c r="J80" s="146"/>
    </row>
    <row r="81" spans="1:10" x14ac:dyDescent="0.25">
      <c r="A81" s="354"/>
      <c r="B81" s="354"/>
      <c r="C81" s="354"/>
      <c r="D81" s="354"/>
      <c r="E81" s="354"/>
      <c r="F81" s="354"/>
      <c r="G81" s="325"/>
      <c r="H81" s="325"/>
      <c r="I81" s="325"/>
      <c r="J81" s="146"/>
    </row>
    <row r="82" spans="1:10" ht="21.75" customHeight="1" x14ac:dyDescent="0.25">
      <c r="A82" s="316" t="s">
        <v>95</v>
      </c>
      <c r="B82" s="317"/>
      <c r="C82" s="66"/>
      <c r="D82" s="71"/>
      <c r="E82" s="68"/>
      <c r="F82" s="71"/>
      <c r="G82" s="71"/>
      <c r="H82" s="66"/>
      <c r="I82" s="71"/>
      <c r="J82" s="146"/>
    </row>
    <row r="83" spans="1:10" x14ac:dyDescent="0.25">
      <c r="A83" s="344" t="s">
        <v>137</v>
      </c>
      <c r="B83" s="345"/>
      <c r="C83" s="66" t="s">
        <v>45</v>
      </c>
      <c r="D83" s="74">
        <v>3.14</v>
      </c>
      <c r="E83" s="74">
        <v>4</v>
      </c>
      <c r="F83" s="74">
        <f>ROUND(D83*E83,1)</f>
        <v>12.6</v>
      </c>
      <c r="G83" s="74"/>
      <c r="H83" s="72">
        <f>F83</f>
        <v>12.6</v>
      </c>
      <c r="I83" s="74"/>
      <c r="J83" s="146"/>
    </row>
    <row r="84" spans="1:10" x14ac:dyDescent="0.25">
      <c r="A84" s="344" t="s">
        <v>138</v>
      </c>
      <c r="B84" s="345"/>
      <c r="C84" s="66" t="s">
        <v>45</v>
      </c>
      <c r="D84" s="74">
        <v>3.14</v>
      </c>
      <c r="E84" s="74">
        <v>2</v>
      </c>
      <c r="F84" s="74">
        <f t="shared" ref="F84:F85" si="16">ROUND(D84*E84,1)</f>
        <v>6.3</v>
      </c>
      <c r="G84" s="74"/>
      <c r="H84" s="72">
        <f t="shared" ref="H84:H85" si="17">F84</f>
        <v>6.3</v>
      </c>
      <c r="I84" s="74"/>
      <c r="J84" s="146"/>
    </row>
    <row r="85" spans="1:10" x14ac:dyDescent="0.25">
      <c r="A85" s="344" t="s">
        <v>139</v>
      </c>
      <c r="B85" s="345"/>
      <c r="C85" s="66" t="s">
        <v>45</v>
      </c>
      <c r="D85" s="74">
        <v>3.14</v>
      </c>
      <c r="E85" s="74">
        <v>1</v>
      </c>
      <c r="F85" s="74">
        <f t="shared" si="16"/>
        <v>3.1</v>
      </c>
      <c r="G85" s="74"/>
      <c r="H85" s="72">
        <f t="shared" si="17"/>
        <v>3.1</v>
      </c>
      <c r="I85" s="74"/>
      <c r="J85" s="146"/>
    </row>
    <row r="86" spans="1:10" x14ac:dyDescent="0.25">
      <c r="A86" s="361" t="s">
        <v>82</v>
      </c>
      <c r="B86" s="361"/>
      <c r="C86" s="147"/>
      <c r="D86" s="69"/>
      <c r="E86" s="69"/>
      <c r="F86" s="69"/>
      <c r="G86" s="69"/>
      <c r="H86" s="70">
        <f>SUM(H83:H85)</f>
        <v>22</v>
      </c>
      <c r="I86" s="69"/>
      <c r="J86" s="146"/>
    </row>
    <row r="87" spans="1:10" x14ac:dyDescent="0.25">
      <c r="A87" s="373" t="s">
        <v>100</v>
      </c>
      <c r="B87" s="374"/>
      <c r="C87" s="374"/>
      <c r="D87" s="374"/>
      <c r="E87" s="374"/>
      <c r="F87" s="374"/>
      <c r="G87" s="374"/>
      <c r="H87" s="374"/>
      <c r="I87" s="375"/>
    </row>
    <row r="88" spans="1:10" x14ac:dyDescent="0.25">
      <c r="A88" s="105" t="s">
        <v>76</v>
      </c>
      <c r="B88" s="105"/>
      <c r="C88" s="376" t="s">
        <v>111</v>
      </c>
      <c r="D88" s="377"/>
      <c r="E88" s="377"/>
      <c r="F88" s="377"/>
      <c r="G88" s="377"/>
      <c r="H88" s="377"/>
      <c r="I88" s="378"/>
    </row>
    <row r="89" spans="1:10" x14ac:dyDescent="0.25">
      <c r="A89" s="105" t="s">
        <v>77</v>
      </c>
      <c r="B89" s="106">
        <v>94993</v>
      </c>
      <c r="C89" s="379"/>
      <c r="D89" s="380"/>
      <c r="E89" s="380"/>
      <c r="F89" s="380"/>
      <c r="G89" s="380"/>
      <c r="H89" s="380"/>
      <c r="I89" s="381"/>
    </row>
    <row r="90" spans="1:10" ht="14.25" customHeight="1" x14ac:dyDescent="0.25">
      <c r="A90" s="352" t="s">
        <v>107</v>
      </c>
      <c r="B90" s="352"/>
      <c r="C90" s="352" t="s">
        <v>78</v>
      </c>
      <c r="D90" s="352" t="s">
        <v>80</v>
      </c>
      <c r="E90" s="352" t="s">
        <v>79</v>
      </c>
      <c r="F90" s="352" t="s">
        <v>85</v>
      </c>
      <c r="G90" s="352" t="s">
        <v>86</v>
      </c>
      <c r="H90" s="352" t="s">
        <v>82</v>
      </c>
      <c r="I90" s="352"/>
    </row>
    <row r="91" spans="1:10" hidden="1" x14ac:dyDescent="0.25">
      <c r="A91" s="352"/>
      <c r="B91" s="352"/>
      <c r="C91" s="352"/>
      <c r="D91" s="352"/>
      <c r="E91" s="352"/>
      <c r="F91" s="352"/>
      <c r="G91" s="352"/>
      <c r="H91" s="352"/>
      <c r="I91" s="352"/>
    </row>
    <row r="92" spans="1:10" ht="22.5" customHeight="1" x14ac:dyDescent="0.25">
      <c r="A92" s="382" t="s">
        <v>101</v>
      </c>
      <c r="B92" s="382"/>
      <c r="C92" s="107"/>
      <c r="D92" s="108"/>
      <c r="E92" s="109"/>
      <c r="F92" s="110"/>
      <c r="G92" s="108"/>
      <c r="H92" s="107"/>
      <c r="I92" s="108"/>
    </row>
    <row r="93" spans="1:10" x14ac:dyDescent="0.25">
      <c r="A93" s="326" t="s">
        <v>137</v>
      </c>
      <c r="B93" s="327"/>
      <c r="C93" s="107" t="s">
        <v>59</v>
      </c>
      <c r="D93" s="108">
        <v>194.8</v>
      </c>
      <c r="E93" s="109">
        <v>1.5</v>
      </c>
      <c r="F93" s="110">
        <v>0.05</v>
      </c>
      <c r="G93" s="108">
        <f>ROUND(D93*E93*F93,2)</f>
        <v>14.61</v>
      </c>
      <c r="H93" s="107">
        <f t="shared" ref="H93:H95" si="18">ROUND(G93,2)</f>
        <v>14.61</v>
      </c>
      <c r="I93" s="111"/>
      <c r="J93" s="146"/>
    </row>
    <row r="94" spans="1:10" x14ac:dyDescent="0.25">
      <c r="A94" s="326" t="s">
        <v>138</v>
      </c>
      <c r="B94" s="327"/>
      <c r="C94" s="107" t="s">
        <v>59</v>
      </c>
      <c r="D94" s="108">
        <v>214.84</v>
      </c>
      <c r="E94" s="109">
        <v>1.5</v>
      </c>
      <c r="F94" s="110">
        <v>0.05</v>
      </c>
      <c r="G94" s="108">
        <f t="shared" ref="G94:G96" si="19">ROUND(D94*E94*F94,2)</f>
        <v>16.11</v>
      </c>
      <c r="H94" s="107">
        <f>ROUND(G94+G96,2)</f>
        <v>16.559999999999999</v>
      </c>
      <c r="I94" s="111"/>
      <c r="J94" s="146"/>
    </row>
    <row r="95" spans="1:10" x14ac:dyDescent="0.25">
      <c r="A95" s="326" t="s">
        <v>139</v>
      </c>
      <c r="B95" s="327"/>
      <c r="C95" s="107" t="s">
        <v>59</v>
      </c>
      <c r="D95" s="108">
        <v>133.66999999999999</v>
      </c>
      <c r="E95" s="109">
        <v>1.5</v>
      </c>
      <c r="F95" s="110">
        <v>0.05</v>
      </c>
      <c r="G95" s="108">
        <f t="shared" si="19"/>
        <v>10.029999999999999</v>
      </c>
      <c r="H95" s="107">
        <f t="shared" si="18"/>
        <v>10.029999999999999</v>
      </c>
      <c r="I95" s="111"/>
      <c r="J95" s="146"/>
    </row>
    <row r="96" spans="1:10" x14ac:dyDescent="0.25">
      <c r="A96" s="326" t="s">
        <v>123</v>
      </c>
      <c r="B96" s="327"/>
      <c r="C96" s="107" t="s">
        <v>59</v>
      </c>
      <c r="D96" s="108">
        <v>2</v>
      </c>
      <c r="E96" s="109">
        <v>4.5</v>
      </c>
      <c r="F96" s="110">
        <v>0.05</v>
      </c>
      <c r="G96" s="108">
        <f t="shared" si="19"/>
        <v>0.45</v>
      </c>
      <c r="H96" s="107"/>
      <c r="I96" s="111"/>
      <c r="J96" s="146"/>
    </row>
    <row r="97" spans="1:10" x14ac:dyDescent="0.25">
      <c r="A97" s="383" t="s">
        <v>82</v>
      </c>
      <c r="B97" s="383"/>
      <c r="C97" s="92"/>
      <c r="D97" s="103"/>
      <c r="E97" s="102"/>
      <c r="F97" s="102"/>
      <c r="G97" s="102"/>
      <c r="H97" s="67">
        <f>SUM(H93:H95)</f>
        <v>41.199999999999996</v>
      </c>
      <c r="I97" s="104"/>
    </row>
    <row r="98" spans="1:10" x14ac:dyDescent="0.25">
      <c r="A98" s="112" t="s">
        <v>76</v>
      </c>
      <c r="B98" s="112"/>
      <c r="C98" s="334" t="s">
        <v>63</v>
      </c>
      <c r="D98" s="384"/>
      <c r="E98" s="384"/>
      <c r="F98" s="384"/>
      <c r="G98" s="384"/>
      <c r="H98" s="384"/>
      <c r="I98" s="385"/>
    </row>
    <row r="99" spans="1:10" x14ac:dyDescent="0.25">
      <c r="A99" s="112" t="s">
        <v>77</v>
      </c>
      <c r="B99" s="115"/>
      <c r="C99" s="386"/>
      <c r="D99" s="387"/>
      <c r="E99" s="387"/>
      <c r="F99" s="387"/>
      <c r="G99" s="387"/>
      <c r="H99" s="387"/>
      <c r="I99" s="388"/>
    </row>
    <row r="100" spans="1:10" ht="14.25" customHeight="1" x14ac:dyDescent="0.25">
      <c r="A100" s="352" t="s">
        <v>107</v>
      </c>
      <c r="B100" s="352"/>
      <c r="C100" s="352" t="s">
        <v>78</v>
      </c>
      <c r="D100" s="352" t="s">
        <v>80</v>
      </c>
      <c r="E100" s="352" t="s">
        <v>79</v>
      </c>
      <c r="F100" s="352" t="s">
        <v>103</v>
      </c>
      <c r="G100" s="352"/>
      <c r="H100" s="352" t="s">
        <v>82</v>
      </c>
      <c r="I100" s="352"/>
    </row>
    <row r="101" spans="1:10" hidden="1" x14ac:dyDescent="0.25">
      <c r="A101" s="352"/>
      <c r="B101" s="352"/>
      <c r="C101" s="352"/>
      <c r="D101" s="352"/>
      <c r="E101" s="352"/>
      <c r="F101" s="352"/>
      <c r="G101" s="352"/>
      <c r="H101" s="352"/>
      <c r="I101" s="352"/>
    </row>
    <row r="102" spans="1:10" x14ac:dyDescent="0.25">
      <c r="A102" s="382" t="s">
        <v>102</v>
      </c>
      <c r="B102" s="382"/>
      <c r="C102" s="107"/>
      <c r="D102" s="108"/>
      <c r="E102" s="109"/>
      <c r="F102" s="110"/>
      <c r="G102" s="108"/>
      <c r="H102" s="107"/>
      <c r="I102" s="108"/>
    </row>
    <row r="103" spans="1:10" x14ac:dyDescent="0.25">
      <c r="A103" s="326" t="s">
        <v>137</v>
      </c>
      <c r="B103" s="327"/>
      <c r="C103" s="107" t="s">
        <v>58</v>
      </c>
      <c r="D103" s="108">
        <f>H74</f>
        <v>194.8</v>
      </c>
      <c r="E103" s="109">
        <v>1.5</v>
      </c>
      <c r="F103" s="110">
        <f>ROUND(D103*E103,2)</f>
        <v>292.2</v>
      </c>
      <c r="G103" s="108"/>
      <c r="H103" s="107">
        <f>ROUND(F103,2)</f>
        <v>292.2</v>
      </c>
      <c r="I103" s="111"/>
      <c r="J103" s="146"/>
    </row>
    <row r="104" spans="1:10" x14ac:dyDescent="0.25">
      <c r="A104" s="326" t="s">
        <v>138</v>
      </c>
      <c r="B104" s="327"/>
      <c r="C104" s="107"/>
      <c r="D104" s="108">
        <f t="shared" ref="D104:D105" si="20">H75</f>
        <v>214.8</v>
      </c>
      <c r="E104" s="109">
        <v>1.5</v>
      </c>
      <c r="F104" s="110">
        <f t="shared" ref="F104:F105" si="21">ROUND(D104*E104,2)</f>
        <v>322.2</v>
      </c>
      <c r="G104" s="108"/>
      <c r="H104" s="107">
        <f>ROUND((F104+F106),2)</f>
        <v>322.2</v>
      </c>
      <c r="I104" s="111"/>
      <c r="J104" s="146"/>
    </row>
    <row r="105" spans="1:10" x14ac:dyDescent="0.25">
      <c r="A105" s="326" t="s">
        <v>139</v>
      </c>
      <c r="B105" s="327"/>
      <c r="C105" s="107"/>
      <c r="D105" s="108">
        <f t="shared" si="20"/>
        <v>133.69999999999999</v>
      </c>
      <c r="E105" s="109">
        <v>1.5</v>
      </c>
      <c r="F105" s="110">
        <f t="shared" si="21"/>
        <v>200.55</v>
      </c>
      <c r="G105" s="108"/>
      <c r="H105" s="107">
        <f t="shared" ref="H105" si="22">ROUND(F105,2)</f>
        <v>200.55</v>
      </c>
      <c r="I105" s="111"/>
      <c r="J105" s="146"/>
    </row>
    <row r="106" spans="1:10" x14ac:dyDescent="0.25">
      <c r="A106" s="326" t="s">
        <v>123</v>
      </c>
      <c r="B106" s="327"/>
      <c r="C106" s="107" t="s">
        <v>124</v>
      </c>
      <c r="D106" s="108">
        <f t="shared" ref="D106" si="23">D96</f>
        <v>2</v>
      </c>
      <c r="E106" s="109">
        <v>4.5</v>
      </c>
      <c r="F106" s="110"/>
      <c r="G106" s="108"/>
      <c r="H106" s="107"/>
      <c r="I106" s="111"/>
      <c r="J106" s="146"/>
    </row>
    <row r="107" spans="1:10" x14ac:dyDescent="0.25">
      <c r="A107" s="383" t="s">
        <v>82</v>
      </c>
      <c r="B107" s="383"/>
      <c r="C107" s="92"/>
      <c r="D107" s="103"/>
      <c r="E107" s="102"/>
      <c r="F107" s="102"/>
      <c r="G107" s="102"/>
      <c r="H107" s="67">
        <f>SUM(H103:H105)</f>
        <v>814.95</v>
      </c>
      <c r="I107" s="104"/>
      <c r="J107" s="146"/>
    </row>
    <row r="108" spans="1:10" ht="12.75" customHeight="1" x14ac:dyDescent="0.25">
      <c r="A108" s="112" t="s">
        <v>76</v>
      </c>
      <c r="B108" s="112"/>
      <c r="C108" s="355" t="s">
        <v>121</v>
      </c>
      <c r="D108" s="356"/>
      <c r="E108" s="356"/>
      <c r="F108" s="356"/>
      <c r="G108" s="356"/>
      <c r="H108" s="356"/>
      <c r="I108" s="357"/>
    </row>
    <row r="109" spans="1:10" ht="31.5" customHeight="1" x14ac:dyDescent="0.25">
      <c r="A109" s="112" t="s">
        <v>77</v>
      </c>
      <c r="B109" s="115" t="s">
        <v>65</v>
      </c>
      <c r="C109" s="358"/>
      <c r="D109" s="359"/>
      <c r="E109" s="359"/>
      <c r="F109" s="359"/>
      <c r="G109" s="359"/>
      <c r="H109" s="359"/>
      <c r="I109" s="360"/>
    </row>
    <row r="110" spans="1:10" x14ac:dyDescent="0.25">
      <c r="A110" s="352" t="s">
        <v>107</v>
      </c>
      <c r="B110" s="352"/>
      <c r="C110" s="352" t="s">
        <v>78</v>
      </c>
      <c r="D110" s="352" t="s">
        <v>80</v>
      </c>
      <c r="E110" s="352" t="s">
        <v>79</v>
      </c>
      <c r="F110" s="352" t="s">
        <v>103</v>
      </c>
      <c r="G110" s="352"/>
      <c r="H110" s="352" t="s">
        <v>82</v>
      </c>
      <c r="I110" s="352"/>
    </row>
    <row r="111" spans="1:10" x14ac:dyDescent="0.25">
      <c r="A111" s="352"/>
      <c r="B111" s="352"/>
      <c r="C111" s="352"/>
      <c r="D111" s="352"/>
      <c r="E111" s="352"/>
      <c r="F111" s="352"/>
      <c r="G111" s="352"/>
      <c r="H111" s="352"/>
      <c r="I111" s="352"/>
    </row>
    <row r="112" spans="1:10" x14ac:dyDescent="0.25">
      <c r="A112" s="382" t="s">
        <v>101</v>
      </c>
      <c r="B112" s="382"/>
      <c r="C112" s="107"/>
      <c r="D112" s="108"/>
      <c r="E112" s="109"/>
      <c r="F112" s="110"/>
      <c r="G112" s="108"/>
      <c r="H112" s="107"/>
      <c r="I112" s="108"/>
    </row>
    <row r="113" spans="1:10" x14ac:dyDescent="0.25">
      <c r="A113" s="326" t="s">
        <v>137</v>
      </c>
      <c r="B113" s="327"/>
      <c r="C113" s="107" t="s">
        <v>58</v>
      </c>
      <c r="D113" s="108">
        <f>ROUND(((52-4.5)+40.4+(92.29-4.5)),2)</f>
        <v>175.69</v>
      </c>
      <c r="E113" s="109">
        <v>0.4</v>
      </c>
      <c r="F113" s="110">
        <f>ROUND((D113*E113),2)</f>
        <v>70.28</v>
      </c>
      <c r="G113" s="108"/>
      <c r="H113" s="107">
        <f>ROUND(F113,2)</f>
        <v>70.28</v>
      </c>
      <c r="I113" s="111"/>
    </row>
    <row r="114" spans="1:10" x14ac:dyDescent="0.25">
      <c r="A114" s="326" t="s">
        <v>138</v>
      </c>
      <c r="B114" s="327"/>
      <c r="C114" s="107" t="s">
        <v>58</v>
      </c>
      <c r="D114" s="108">
        <f>ROUND(((105.46-4.5-4.5)+(109.38-4.5-4.5)),2)</f>
        <v>196.84</v>
      </c>
      <c r="E114" s="109">
        <v>0.4</v>
      </c>
      <c r="F114" s="110">
        <f t="shared" ref="F114:F115" si="24">ROUND((D114*E114),2)</f>
        <v>78.739999999999995</v>
      </c>
      <c r="G114" s="108"/>
      <c r="H114" s="107">
        <f t="shared" ref="H114:H115" si="25">ROUND(F114,2)</f>
        <v>78.739999999999995</v>
      </c>
      <c r="I114" s="111"/>
    </row>
    <row r="115" spans="1:10" x14ac:dyDescent="0.25">
      <c r="A115" s="326" t="s">
        <v>139</v>
      </c>
      <c r="B115" s="327"/>
      <c r="C115" s="107" t="s">
        <v>58</v>
      </c>
      <c r="D115" s="108">
        <f>70+63.67</f>
        <v>133.67000000000002</v>
      </c>
      <c r="E115" s="109">
        <v>0.4</v>
      </c>
      <c r="F115" s="110">
        <f t="shared" si="24"/>
        <v>53.47</v>
      </c>
      <c r="G115" s="108"/>
      <c r="H115" s="107">
        <f t="shared" si="25"/>
        <v>53.47</v>
      </c>
      <c r="I115" s="111"/>
    </row>
    <row r="116" spans="1:10" x14ac:dyDescent="0.25">
      <c r="A116" s="383" t="s">
        <v>82</v>
      </c>
      <c r="B116" s="383"/>
      <c r="C116" s="92"/>
      <c r="D116" s="103"/>
      <c r="E116" s="102"/>
      <c r="F116" s="102"/>
      <c r="G116" s="102"/>
      <c r="H116" s="67">
        <f>ROUND(SUM(H113:H115),2)</f>
        <v>202.49</v>
      </c>
      <c r="I116" s="104"/>
    </row>
    <row r="117" spans="1:10" x14ac:dyDescent="0.25">
      <c r="A117" s="118" t="s">
        <v>76</v>
      </c>
      <c r="B117" s="118"/>
      <c r="C117" s="355" t="s">
        <v>122</v>
      </c>
      <c r="D117" s="356"/>
      <c r="E117" s="356"/>
      <c r="F117" s="356"/>
      <c r="G117" s="356"/>
      <c r="H117" s="356"/>
      <c r="I117" s="357"/>
    </row>
    <row r="118" spans="1:10" ht="31.5" customHeight="1" x14ac:dyDescent="0.25">
      <c r="A118" s="118" t="s">
        <v>77</v>
      </c>
      <c r="B118" s="119" t="s">
        <v>65</v>
      </c>
      <c r="C118" s="358"/>
      <c r="D118" s="359"/>
      <c r="E118" s="359"/>
      <c r="F118" s="359"/>
      <c r="G118" s="359"/>
      <c r="H118" s="359"/>
      <c r="I118" s="360"/>
    </row>
    <row r="119" spans="1:10" ht="18" customHeight="1" x14ac:dyDescent="0.25">
      <c r="A119" s="352" t="s">
        <v>107</v>
      </c>
      <c r="B119" s="352"/>
      <c r="C119" s="352" t="s">
        <v>78</v>
      </c>
      <c r="D119" s="352" t="s">
        <v>104</v>
      </c>
      <c r="E119" s="352" t="s">
        <v>105</v>
      </c>
      <c r="F119" s="352" t="s">
        <v>103</v>
      </c>
      <c r="G119" s="352"/>
      <c r="H119" s="352" t="s">
        <v>82</v>
      </c>
      <c r="I119" s="352"/>
    </row>
    <row r="120" spans="1:10" ht="16.5" customHeight="1" x14ac:dyDescent="0.25">
      <c r="A120" s="352"/>
      <c r="B120" s="352"/>
      <c r="C120" s="352"/>
      <c r="D120" s="352"/>
      <c r="E120" s="352"/>
      <c r="F120" s="352"/>
      <c r="G120" s="352"/>
      <c r="H120" s="352"/>
      <c r="I120" s="352"/>
    </row>
    <row r="121" spans="1:10" ht="16.5" customHeight="1" x14ac:dyDescent="0.25">
      <c r="A121" s="382" t="s">
        <v>101</v>
      </c>
      <c r="B121" s="382"/>
      <c r="C121" s="107"/>
      <c r="D121" s="108"/>
      <c r="E121" s="109"/>
      <c r="F121" s="110"/>
      <c r="G121" s="108"/>
      <c r="H121" s="107"/>
      <c r="I121" s="108"/>
    </row>
    <row r="122" spans="1:10" x14ac:dyDescent="0.25">
      <c r="A122" s="326" t="s">
        <v>137</v>
      </c>
      <c r="B122" s="327"/>
      <c r="C122" s="107" t="s">
        <v>58</v>
      </c>
      <c r="D122" s="108">
        <f>4.5*0.4</f>
        <v>1.8</v>
      </c>
      <c r="E122" s="109">
        <v>2</v>
      </c>
      <c r="F122" s="110">
        <f>D122*E122</f>
        <v>3.6</v>
      </c>
      <c r="G122" s="108"/>
      <c r="H122" s="107">
        <f>F122</f>
        <v>3.6</v>
      </c>
      <c r="I122" s="111"/>
      <c r="J122" s="146"/>
    </row>
    <row r="123" spans="1:10" x14ac:dyDescent="0.25">
      <c r="A123" s="326" t="s">
        <v>138</v>
      </c>
      <c r="B123" s="327"/>
      <c r="C123" s="107" t="s">
        <v>58</v>
      </c>
      <c r="D123" s="108">
        <f>4.5*0.4</f>
        <v>1.8</v>
      </c>
      <c r="E123" s="149">
        <v>4</v>
      </c>
      <c r="F123" s="110">
        <f>D123*E123</f>
        <v>7.2</v>
      </c>
      <c r="G123" s="111"/>
      <c r="H123" s="107">
        <f>F123</f>
        <v>7.2</v>
      </c>
      <c r="I123" s="111"/>
      <c r="J123" s="146"/>
    </row>
    <row r="124" spans="1:10" x14ac:dyDescent="0.25">
      <c r="A124" s="326" t="s">
        <v>139</v>
      </c>
      <c r="B124" s="327"/>
      <c r="C124" s="107" t="s">
        <v>58</v>
      </c>
      <c r="D124" s="111"/>
      <c r="E124" s="149"/>
      <c r="F124" s="150"/>
      <c r="G124" s="111"/>
      <c r="H124" s="148"/>
      <c r="I124" s="111"/>
      <c r="J124" s="146"/>
    </row>
    <row r="125" spans="1:10" x14ac:dyDescent="0.25">
      <c r="A125" s="389" t="s">
        <v>82</v>
      </c>
      <c r="B125" s="389"/>
      <c r="C125" s="128"/>
      <c r="D125" s="129"/>
      <c r="E125" s="130"/>
      <c r="F125" s="130"/>
      <c r="G125" s="130"/>
      <c r="H125" s="70">
        <f>SUM(H122:H123)</f>
        <v>10.8</v>
      </c>
      <c r="I125" s="131"/>
      <c r="J125" s="146"/>
    </row>
    <row r="126" spans="1:10" x14ac:dyDescent="0.25">
      <c r="A126" s="390"/>
      <c r="B126" s="390"/>
      <c r="C126" s="390"/>
      <c r="D126" s="390"/>
      <c r="E126" s="390"/>
      <c r="F126" s="390"/>
      <c r="G126" s="390"/>
      <c r="H126" s="390"/>
      <c r="I126" s="390"/>
    </row>
    <row r="127" spans="1:10" x14ac:dyDescent="0.25">
      <c r="A127" s="132"/>
      <c r="B127" s="132"/>
      <c r="C127" s="139"/>
      <c r="D127" s="140"/>
      <c r="E127" s="140"/>
      <c r="F127" s="140"/>
      <c r="G127" s="140"/>
      <c r="H127" s="140"/>
      <c r="I127" s="140"/>
    </row>
    <row r="128" spans="1:10" ht="15" customHeight="1" x14ac:dyDescent="0.25">
      <c r="A128" s="132"/>
      <c r="B128" s="133"/>
      <c r="C128" s="140"/>
      <c r="D128" s="140"/>
      <c r="E128" s="140"/>
      <c r="F128" s="140"/>
      <c r="G128" s="140"/>
      <c r="H128" s="140"/>
      <c r="I128" s="140"/>
    </row>
    <row r="129" spans="1:9" ht="13.5" customHeight="1" x14ac:dyDescent="0.25">
      <c r="A129" s="132"/>
      <c r="B129" s="132"/>
      <c r="C129" s="132"/>
      <c r="D129" s="132"/>
      <c r="E129" s="132"/>
      <c r="F129" s="132"/>
      <c r="G129" s="132"/>
      <c r="H129" s="132"/>
      <c r="I129" s="132"/>
    </row>
    <row r="130" spans="1:9" ht="6" customHeight="1" x14ac:dyDescent="0.25">
      <c r="A130" s="132"/>
      <c r="B130" s="132"/>
      <c r="C130" s="132"/>
      <c r="D130" s="132"/>
      <c r="E130" s="132"/>
      <c r="F130" s="132"/>
      <c r="G130" s="132"/>
      <c r="H130" s="132"/>
      <c r="I130" s="132"/>
    </row>
    <row r="131" spans="1:9" ht="18.75" customHeight="1" x14ac:dyDescent="0.25">
      <c r="A131" s="139"/>
      <c r="B131" s="139"/>
      <c r="C131" s="134"/>
      <c r="D131" s="135"/>
      <c r="E131" s="136"/>
      <c r="F131" s="135"/>
      <c r="G131" s="135"/>
      <c r="H131" s="134"/>
      <c r="I131" s="135"/>
    </row>
    <row r="132" spans="1:9" x14ac:dyDescent="0.25">
      <c r="A132" s="139"/>
      <c r="B132" s="139"/>
      <c r="C132" s="134"/>
      <c r="D132" s="135"/>
      <c r="E132" s="136"/>
      <c r="F132" s="135"/>
      <c r="G132" s="135"/>
      <c r="H132" s="134"/>
      <c r="I132" s="135"/>
    </row>
    <row r="133" spans="1:9" x14ac:dyDescent="0.25">
      <c r="A133" s="132"/>
      <c r="B133" s="132"/>
      <c r="C133" s="137"/>
      <c r="D133" s="138"/>
      <c r="E133" s="138"/>
      <c r="F133" s="138"/>
      <c r="G133" s="138"/>
      <c r="H133" s="144"/>
      <c r="I133" s="138"/>
    </row>
    <row r="134" spans="1:9" x14ac:dyDescent="0.25">
      <c r="A134" s="141"/>
      <c r="B134" s="141"/>
      <c r="C134" s="141"/>
      <c r="D134" s="141"/>
      <c r="E134" s="141"/>
      <c r="F134" s="141"/>
      <c r="G134" s="141"/>
      <c r="H134" s="141"/>
      <c r="I134" s="141"/>
    </row>
  </sheetData>
  <mergeCells count="191">
    <mergeCell ref="C78:I79"/>
    <mergeCell ref="A80:B81"/>
    <mergeCell ref="C80:C81"/>
    <mergeCell ref="D80:D81"/>
    <mergeCell ref="E80:E81"/>
    <mergeCell ref="F80:F81"/>
    <mergeCell ref="G80:G81"/>
    <mergeCell ref="H80:H81"/>
    <mergeCell ref="I80:I81"/>
    <mergeCell ref="A102:B102"/>
    <mergeCell ref="A103:B103"/>
    <mergeCell ref="A107:B107"/>
    <mergeCell ref="C108:I109"/>
    <mergeCell ref="A7:B7"/>
    <mergeCell ref="A8:B8"/>
    <mergeCell ref="A16:B16"/>
    <mergeCell ref="A17:B17"/>
    <mergeCell ref="A25:B25"/>
    <mergeCell ref="A26:B26"/>
    <mergeCell ref="A35:B35"/>
    <mergeCell ref="A36:B36"/>
    <mergeCell ref="A47:B47"/>
    <mergeCell ref="A33:B33"/>
    <mergeCell ref="A40:B40"/>
    <mergeCell ref="A37:B37"/>
    <mergeCell ref="A38:B38"/>
    <mergeCell ref="A39:B39"/>
    <mergeCell ref="A48:B48"/>
    <mergeCell ref="A49:B49"/>
    <mergeCell ref="A56:B56"/>
    <mergeCell ref="A57:B57"/>
    <mergeCell ref="A66:B66"/>
    <mergeCell ref="A67:B67"/>
    <mergeCell ref="A121:B121"/>
    <mergeCell ref="A122:B122"/>
    <mergeCell ref="A125:B125"/>
    <mergeCell ref="A126:I126"/>
    <mergeCell ref="A112:B112"/>
    <mergeCell ref="A113:B113"/>
    <mergeCell ref="A116:B116"/>
    <mergeCell ref="C117:I118"/>
    <mergeCell ref="A119:B120"/>
    <mergeCell ref="C119:C120"/>
    <mergeCell ref="D119:D120"/>
    <mergeCell ref="E119:E120"/>
    <mergeCell ref="F119:F120"/>
    <mergeCell ref="G119:G120"/>
    <mergeCell ref="H119:H120"/>
    <mergeCell ref="I119:I120"/>
    <mergeCell ref="A115:B115"/>
    <mergeCell ref="A123:B123"/>
    <mergeCell ref="A124:B124"/>
    <mergeCell ref="A110:B111"/>
    <mergeCell ref="C110:C111"/>
    <mergeCell ref="D110:D111"/>
    <mergeCell ref="E110:E111"/>
    <mergeCell ref="F110:F111"/>
    <mergeCell ref="G110:G111"/>
    <mergeCell ref="H110:H111"/>
    <mergeCell ref="I110:I111"/>
    <mergeCell ref="A106:B106"/>
    <mergeCell ref="A97:B97"/>
    <mergeCell ref="C98:I99"/>
    <mergeCell ref="A100:B101"/>
    <mergeCell ref="C100:C101"/>
    <mergeCell ref="D100:D101"/>
    <mergeCell ref="E100:E101"/>
    <mergeCell ref="F100:F101"/>
    <mergeCell ref="G100:G101"/>
    <mergeCell ref="H100:H101"/>
    <mergeCell ref="I100:I101"/>
    <mergeCell ref="A75:B75"/>
    <mergeCell ref="A76:B76"/>
    <mergeCell ref="C60:I61"/>
    <mergeCell ref="A62:B63"/>
    <mergeCell ref="A96:B96"/>
    <mergeCell ref="A95:B95"/>
    <mergeCell ref="A87:I87"/>
    <mergeCell ref="C88:I89"/>
    <mergeCell ref="A90:B91"/>
    <mergeCell ref="C90:C91"/>
    <mergeCell ref="D90:D91"/>
    <mergeCell ref="E90:E91"/>
    <mergeCell ref="F90:F91"/>
    <mergeCell ref="G90:G91"/>
    <mergeCell ref="H90:H91"/>
    <mergeCell ref="I90:I91"/>
    <mergeCell ref="A94:B94"/>
    <mergeCell ref="A92:B92"/>
    <mergeCell ref="A93:B93"/>
    <mergeCell ref="A82:B82"/>
    <mergeCell ref="A83:B83"/>
    <mergeCell ref="A84:B84"/>
    <mergeCell ref="A85:B85"/>
    <mergeCell ref="A86:B86"/>
    <mergeCell ref="I43:I44"/>
    <mergeCell ref="A24:B24"/>
    <mergeCell ref="C41:I42"/>
    <mergeCell ref="A43:B44"/>
    <mergeCell ref="A77:B77"/>
    <mergeCell ref="A73:B73"/>
    <mergeCell ref="A55:B55"/>
    <mergeCell ref="A65:B65"/>
    <mergeCell ref="A71:B72"/>
    <mergeCell ref="C71:C72"/>
    <mergeCell ref="D71:D72"/>
    <mergeCell ref="E71:E72"/>
    <mergeCell ref="F71:F72"/>
    <mergeCell ref="A64:B64"/>
    <mergeCell ref="A68:B68"/>
    <mergeCell ref="C69:I70"/>
    <mergeCell ref="E62:E63"/>
    <mergeCell ref="F62:F63"/>
    <mergeCell ref="A58:B58"/>
    <mergeCell ref="C62:C63"/>
    <mergeCell ref="D62:D63"/>
    <mergeCell ref="G62:G63"/>
    <mergeCell ref="H62:H63"/>
    <mergeCell ref="I62:I63"/>
    <mergeCell ref="A52:B53"/>
    <mergeCell ref="A34:B34"/>
    <mergeCell ref="A54:B54"/>
    <mergeCell ref="C52:C53"/>
    <mergeCell ref="D52:D53"/>
    <mergeCell ref="E52:E53"/>
    <mergeCell ref="F52:F53"/>
    <mergeCell ref="G52:G53"/>
    <mergeCell ref="H52:H53"/>
    <mergeCell ref="H43:H44"/>
    <mergeCell ref="C43:C44"/>
    <mergeCell ref="D43:D44"/>
    <mergeCell ref="E43:E44"/>
    <mergeCell ref="F43:F44"/>
    <mergeCell ref="G43:G44"/>
    <mergeCell ref="C1:I2"/>
    <mergeCell ref="A3:B4"/>
    <mergeCell ref="C3:C4"/>
    <mergeCell ref="D3:D4"/>
    <mergeCell ref="E3:E4"/>
    <mergeCell ref="F3:F4"/>
    <mergeCell ref="G3:G4"/>
    <mergeCell ref="H3:H4"/>
    <mergeCell ref="I3:I4"/>
    <mergeCell ref="A105:B105"/>
    <mergeCell ref="A114:B114"/>
    <mergeCell ref="G12:G13"/>
    <mergeCell ref="H12:H13"/>
    <mergeCell ref="I12:I13"/>
    <mergeCell ref="A21:B22"/>
    <mergeCell ref="C21:C22"/>
    <mergeCell ref="D21:D22"/>
    <mergeCell ref="E21:E22"/>
    <mergeCell ref="A59:I59"/>
    <mergeCell ref="A45:B45"/>
    <mergeCell ref="A46:B46"/>
    <mergeCell ref="C31:C32"/>
    <mergeCell ref="D31:D32"/>
    <mergeCell ref="E31:E32"/>
    <mergeCell ref="F31:F32"/>
    <mergeCell ref="G31:G32"/>
    <mergeCell ref="C50:I51"/>
    <mergeCell ref="A74:B74"/>
    <mergeCell ref="G71:G72"/>
    <mergeCell ref="F21:F22"/>
    <mergeCell ref="G21:G22"/>
    <mergeCell ref="H21:H22"/>
    <mergeCell ref="I21:I22"/>
    <mergeCell ref="A5:B5"/>
    <mergeCell ref="A9:B9"/>
    <mergeCell ref="C10:I11"/>
    <mergeCell ref="A12:B13"/>
    <mergeCell ref="C12:C13"/>
    <mergeCell ref="D12:D13"/>
    <mergeCell ref="E12:E13"/>
    <mergeCell ref="F12:F13"/>
    <mergeCell ref="A104:B104"/>
    <mergeCell ref="A6:B6"/>
    <mergeCell ref="A15:B15"/>
    <mergeCell ref="H71:H72"/>
    <mergeCell ref="I71:I72"/>
    <mergeCell ref="I52:I53"/>
    <mergeCell ref="A23:B23"/>
    <mergeCell ref="A27:B27"/>
    <mergeCell ref="A28:I28"/>
    <mergeCell ref="C29:I30"/>
    <mergeCell ref="A31:B32"/>
    <mergeCell ref="H31:H32"/>
    <mergeCell ref="I31:I32"/>
    <mergeCell ref="A14:B14"/>
    <mergeCell ref="A18:B18"/>
    <mergeCell ref="C19:I20"/>
  </mergeCells>
  <pageMargins left="0.511811024" right="0.511811024" top="0.78740157499999996" bottom="0.78740157499999996" header="0.31496062000000002" footer="0.31496062000000002"/>
  <pageSetup paperSize="9" orientation="landscape" horizontalDpi="12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opLeftCell="A65" zoomScale="130" zoomScaleNormal="130" workbookViewId="0">
      <selection activeCell="D59" sqref="D59"/>
    </sheetView>
  </sheetViews>
  <sheetFormatPr defaultRowHeight="13.2" x14ac:dyDescent="0.25"/>
  <cols>
    <col min="1" max="1" width="22.33203125" customWidth="1"/>
    <col min="2" max="2" width="11.5546875" customWidth="1"/>
    <col min="3" max="3" width="9.6640625" customWidth="1"/>
    <col min="4" max="4" width="10.5546875" customWidth="1"/>
    <col min="5" max="5" width="11.33203125" customWidth="1"/>
    <col min="6" max="6" width="13" customWidth="1"/>
    <col min="9" max="9" width="5.44140625" customWidth="1"/>
  </cols>
  <sheetData>
    <row r="1" spans="1:15" x14ac:dyDescent="0.25">
      <c r="A1" s="76" t="s">
        <v>76</v>
      </c>
      <c r="B1" s="77"/>
      <c r="C1" s="319" t="s">
        <v>68</v>
      </c>
      <c r="D1" s="320"/>
      <c r="E1" s="320"/>
      <c r="F1" s="320"/>
      <c r="G1" s="320"/>
      <c r="H1" s="320"/>
      <c r="I1" s="321"/>
      <c r="J1" s="394" t="s">
        <v>131</v>
      </c>
      <c r="K1" s="395"/>
      <c r="L1" s="396"/>
    </row>
    <row r="2" spans="1:15" x14ac:dyDescent="0.25">
      <c r="A2" s="76" t="s">
        <v>77</v>
      </c>
      <c r="B2" s="78"/>
      <c r="C2" s="322"/>
      <c r="D2" s="323"/>
      <c r="E2" s="323"/>
      <c r="F2" s="323"/>
      <c r="G2" s="323"/>
      <c r="H2" s="323"/>
      <c r="I2" s="324"/>
      <c r="J2" s="397"/>
      <c r="K2" s="398"/>
      <c r="L2" s="399"/>
    </row>
    <row r="3" spans="1:15" x14ac:dyDescent="0.25">
      <c r="A3" s="352" t="s">
        <v>107</v>
      </c>
      <c r="B3" s="352"/>
      <c r="C3" s="352" t="s">
        <v>78</v>
      </c>
      <c r="D3" s="318" t="s">
        <v>79</v>
      </c>
      <c r="E3" s="318" t="s">
        <v>80</v>
      </c>
      <c r="F3" s="318" t="s">
        <v>81</v>
      </c>
      <c r="G3" s="318"/>
      <c r="H3" s="318" t="s">
        <v>82</v>
      </c>
      <c r="I3" s="318"/>
    </row>
    <row r="4" spans="1:15" x14ac:dyDescent="0.25">
      <c r="A4" s="352"/>
      <c r="B4" s="352"/>
      <c r="C4" s="352"/>
      <c r="D4" s="318"/>
      <c r="E4" s="318"/>
      <c r="F4" s="318"/>
      <c r="G4" s="318"/>
      <c r="H4" s="318"/>
      <c r="I4" s="318"/>
    </row>
    <row r="5" spans="1:15" ht="18.75" customHeight="1" x14ac:dyDescent="0.25">
      <c r="A5" s="316" t="s">
        <v>83</v>
      </c>
      <c r="B5" s="317"/>
      <c r="C5" s="79"/>
      <c r="D5" s="80"/>
      <c r="E5" s="80"/>
      <c r="F5" s="80"/>
      <c r="G5" s="80"/>
      <c r="H5" s="81"/>
      <c r="I5" s="80"/>
    </row>
    <row r="6" spans="1:15" x14ac:dyDescent="0.25">
      <c r="A6" s="316" t="s">
        <v>99</v>
      </c>
      <c r="B6" s="317"/>
      <c r="C6" s="79" t="s">
        <v>58</v>
      </c>
      <c r="D6" s="80">
        <v>14.9</v>
      </c>
      <c r="E6" s="80">
        <v>115</v>
      </c>
      <c r="F6" s="80">
        <f>D6*E6</f>
        <v>1713.5</v>
      </c>
      <c r="G6" s="80"/>
      <c r="H6" s="81">
        <f>F6</f>
        <v>1713.5</v>
      </c>
      <c r="I6" s="80"/>
      <c r="J6" s="142"/>
      <c r="K6" s="142"/>
      <c r="L6" s="142"/>
      <c r="M6" s="142"/>
      <c r="N6" s="142"/>
      <c r="O6" s="142"/>
    </row>
    <row r="7" spans="1:15" x14ac:dyDescent="0.25">
      <c r="A7" s="318" t="s">
        <v>82</v>
      </c>
      <c r="B7" s="318"/>
      <c r="C7" s="127"/>
      <c r="D7" s="82"/>
      <c r="E7" s="82"/>
      <c r="F7" s="82"/>
      <c r="G7" s="83"/>
      <c r="H7" s="84">
        <f>H6</f>
        <v>1713.5</v>
      </c>
      <c r="I7" s="82"/>
      <c r="J7" s="142"/>
      <c r="K7" s="143"/>
      <c r="L7" s="143"/>
      <c r="M7" s="142"/>
      <c r="N7" s="142"/>
      <c r="O7" s="142"/>
    </row>
    <row r="8" spans="1:15" x14ac:dyDescent="0.25">
      <c r="A8" s="76" t="s">
        <v>76</v>
      </c>
      <c r="B8" s="96"/>
      <c r="C8" s="319" t="s">
        <v>118</v>
      </c>
      <c r="D8" s="320"/>
      <c r="E8" s="320"/>
      <c r="F8" s="320"/>
      <c r="G8" s="320"/>
      <c r="H8" s="320"/>
      <c r="I8" s="321"/>
      <c r="J8" s="142"/>
      <c r="K8" s="142"/>
      <c r="L8" s="142"/>
      <c r="M8" s="142"/>
      <c r="N8" s="142"/>
      <c r="O8" s="142"/>
    </row>
    <row r="9" spans="1:15" ht="21.75" customHeight="1" x14ac:dyDescent="0.25">
      <c r="A9" s="76" t="s">
        <v>77</v>
      </c>
      <c r="B9" s="78"/>
      <c r="C9" s="322"/>
      <c r="D9" s="323"/>
      <c r="E9" s="323"/>
      <c r="F9" s="323"/>
      <c r="G9" s="323"/>
      <c r="H9" s="323"/>
      <c r="I9" s="324"/>
      <c r="J9" s="142"/>
      <c r="K9" s="142"/>
      <c r="L9" s="142"/>
      <c r="M9" s="142"/>
      <c r="N9" s="142"/>
      <c r="O9" s="142"/>
    </row>
    <row r="10" spans="1:15" x14ac:dyDescent="0.25">
      <c r="A10" s="325" t="s">
        <v>107</v>
      </c>
      <c r="B10" s="325"/>
      <c r="C10" s="325" t="s">
        <v>78</v>
      </c>
      <c r="D10" s="325" t="s">
        <v>84</v>
      </c>
      <c r="E10" s="325" t="s">
        <v>85</v>
      </c>
      <c r="F10" s="325" t="s">
        <v>86</v>
      </c>
      <c r="G10" s="325"/>
      <c r="H10" s="325" t="s">
        <v>82</v>
      </c>
      <c r="I10" s="325"/>
      <c r="J10" s="142"/>
      <c r="K10" s="142"/>
      <c r="L10" s="142"/>
      <c r="M10" s="142"/>
      <c r="N10" s="142"/>
      <c r="O10" s="142"/>
    </row>
    <row r="11" spans="1:15" x14ac:dyDescent="0.25">
      <c r="A11" s="325"/>
      <c r="B11" s="325"/>
      <c r="C11" s="325"/>
      <c r="D11" s="325"/>
      <c r="E11" s="325"/>
      <c r="F11" s="325"/>
      <c r="G11" s="325"/>
      <c r="H11" s="325"/>
      <c r="I11" s="325"/>
      <c r="J11" s="142"/>
      <c r="K11" s="142"/>
      <c r="L11" s="142"/>
      <c r="M11" s="142"/>
      <c r="N11" s="142"/>
      <c r="O11" s="142"/>
    </row>
    <row r="12" spans="1:15" ht="23.25" customHeight="1" x14ac:dyDescent="0.25">
      <c r="A12" s="328" t="s">
        <v>108</v>
      </c>
      <c r="B12" s="329"/>
      <c r="C12" s="79"/>
      <c r="D12" s="95"/>
      <c r="E12" s="95"/>
      <c r="F12" s="95"/>
      <c r="G12" s="95"/>
      <c r="H12" s="79"/>
      <c r="I12" s="95"/>
      <c r="J12" s="142"/>
      <c r="K12" s="142"/>
      <c r="L12" s="142"/>
      <c r="M12" s="142"/>
      <c r="N12" s="142"/>
      <c r="O12" s="142"/>
    </row>
    <row r="13" spans="1:15" x14ac:dyDescent="0.25">
      <c r="A13" s="316" t="s">
        <v>99</v>
      </c>
      <c r="B13" s="317"/>
      <c r="C13" s="79" t="s">
        <v>59</v>
      </c>
      <c r="D13" s="79">
        <f>F6</f>
        <v>1713.5</v>
      </c>
      <c r="E13" s="95">
        <v>0.1</v>
      </c>
      <c r="F13" s="95">
        <f>D13*E13</f>
        <v>171.35000000000002</v>
      </c>
      <c r="G13" s="95"/>
      <c r="H13" s="79">
        <f>F13</f>
        <v>171.35000000000002</v>
      </c>
      <c r="I13" s="95"/>
      <c r="J13" s="142"/>
      <c r="K13" s="142"/>
      <c r="L13" s="142"/>
      <c r="M13" s="142"/>
      <c r="N13" s="142"/>
      <c r="O13" s="142"/>
    </row>
    <row r="14" spans="1:15" x14ac:dyDescent="0.25">
      <c r="A14" s="325" t="s">
        <v>82</v>
      </c>
      <c r="B14" s="325"/>
      <c r="C14" s="122"/>
      <c r="D14" s="83"/>
      <c r="E14" s="83"/>
      <c r="F14" s="83"/>
      <c r="G14" s="83"/>
      <c r="H14" s="84">
        <f>H13</f>
        <v>171.35000000000002</v>
      </c>
      <c r="I14" s="83"/>
      <c r="J14" s="142"/>
      <c r="K14" s="143"/>
      <c r="L14" s="143"/>
      <c r="M14" s="142"/>
      <c r="N14" s="142"/>
      <c r="O14" s="142"/>
    </row>
    <row r="15" spans="1:15" x14ac:dyDescent="0.25">
      <c r="A15" s="112" t="s">
        <v>76</v>
      </c>
      <c r="B15" s="112"/>
      <c r="C15" s="334" t="s">
        <v>69</v>
      </c>
      <c r="D15" s="335"/>
      <c r="E15" s="335"/>
      <c r="F15" s="335"/>
      <c r="G15" s="335"/>
      <c r="H15" s="335"/>
      <c r="I15" s="336"/>
      <c r="J15" s="142"/>
      <c r="K15" s="142"/>
      <c r="L15" s="142"/>
      <c r="M15" s="142"/>
      <c r="N15" s="142"/>
      <c r="O15" s="142"/>
    </row>
    <row r="16" spans="1:15" x14ac:dyDescent="0.25">
      <c r="A16" s="112" t="s">
        <v>77</v>
      </c>
      <c r="B16" s="113"/>
      <c r="C16" s="337"/>
      <c r="D16" s="338"/>
      <c r="E16" s="338"/>
      <c r="F16" s="338"/>
      <c r="G16" s="338"/>
      <c r="H16" s="338"/>
      <c r="I16" s="339"/>
      <c r="J16" s="142"/>
      <c r="K16" s="142"/>
      <c r="L16" s="142"/>
      <c r="M16" s="142"/>
      <c r="N16" s="142"/>
      <c r="O16" s="142"/>
    </row>
    <row r="17" spans="1:15" x14ac:dyDescent="0.25">
      <c r="A17" s="325" t="s">
        <v>107</v>
      </c>
      <c r="B17" s="325"/>
      <c r="C17" s="325" t="s">
        <v>78</v>
      </c>
      <c r="D17" s="325" t="s">
        <v>84</v>
      </c>
      <c r="E17" s="325" t="s">
        <v>85</v>
      </c>
      <c r="F17" s="325" t="s">
        <v>86</v>
      </c>
      <c r="G17" s="325" t="s">
        <v>87</v>
      </c>
      <c r="H17" s="325" t="s">
        <v>82</v>
      </c>
      <c r="I17" s="325"/>
      <c r="J17" s="142"/>
      <c r="K17" s="142"/>
      <c r="L17" s="142"/>
      <c r="M17" s="142"/>
      <c r="N17" s="142"/>
      <c r="O17" s="142"/>
    </row>
    <row r="18" spans="1:15" ht="24" customHeight="1" x14ac:dyDescent="0.25">
      <c r="A18" s="325"/>
      <c r="B18" s="325"/>
      <c r="C18" s="325"/>
      <c r="D18" s="325"/>
      <c r="E18" s="325"/>
      <c r="F18" s="325"/>
      <c r="G18" s="325"/>
      <c r="H18" s="325"/>
      <c r="I18" s="325"/>
      <c r="J18" s="142"/>
      <c r="K18" s="142"/>
      <c r="L18" s="142"/>
      <c r="M18" s="142"/>
      <c r="N18" s="142"/>
      <c r="O18" s="142"/>
    </row>
    <row r="19" spans="1:15" ht="30" customHeight="1" x14ac:dyDescent="0.25">
      <c r="A19" s="328" t="s">
        <v>88</v>
      </c>
      <c r="B19" s="329"/>
      <c r="C19" s="79"/>
      <c r="D19" s="95"/>
      <c r="E19" s="85"/>
      <c r="F19" s="95"/>
      <c r="G19" s="95"/>
      <c r="H19" s="79"/>
      <c r="I19" s="95"/>
      <c r="J19" s="142"/>
      <c r="K19" s="142"/>
      <c r="L19" s="142"/>
      <c r="M19" s="142"/>
      <c r="N19" s="142"/>
      <c r="O19" s="142"/>
    </row>
    <row r="20" spans="1:15" x14ac:dyDescent="0.25">
      <c r="A20" s="316" t="s">
        <v>99</v>
      </c>
      <c r="B20" s="317"/>
      <c r="C20" s="79" t="s">
        <v>74</v>
      </c>
      <c r="D20" s="97">
        <f>H7</f>
        <v>1713.5</v>
      </c>
      <c r="E20" s="85">
        <v>0.1</v>
      </c>
      <c r="F20" s="95">
        <f>D20*E20</f>
        <v>171.35000000000002</v>
      </c>
      <c r="G20" s="95">
        <v>0.3</v>
      </c>
      <c r="H20" s="79">
        <f>F20*G20</f>
        <v>51.405000000000008</v>
      </c>
      <c r="I20" s="97"/>
    </row>
    <row r="21" spans="1:15" x14ac:dyDescent="0.25">
      <c r="A21" s="330" t="s">
        <v>82</v>
      </c>
      <c r="B21" s="330"/>
      <c r="C21" s="126"/>
      <c r="D21" s="86"/>
      <c r="E21" s="86"/>
      <c r="F21" s="86"/>
      <c r="G21" s="86"/>
      <c r="H21" s="87">
        <f>H20</f>
        <v>51.405000000000008</v>
      </c>
      <c r="I21" s="86"/>
    </row>
    <row r="22" spans="1:15" x14ac:dyDescent="0.25">
      <c r="A22" s="331" t="s">
        <v>89</v>
      </c>
      <c r="B22" s="332"/>
      <c r="C22" s="332"/>
      <c r="D22" s="332"/>
      <c r="E22" s="332"/>
      <c r="F22" s="332"/>
      <c r="G22" s="332"/>
      <c r="H22" s="332"/>
      <c r="I22" s="333"/>
    </row>
    <row r="23" spans="1:15" x14ac:dyDescent="0.25">
      <c r="A23" s="112" t="s">
        <v>76</v>
      </c>
      <c r="B23" s="112"/>
      <c r="C23" s="334" t="s">
        <v>109</v>
      </c>
      <c r="D23" s="335"/>
      <c r="E23" s="335"/>
      <c r="F23" s="335"/>
      <c r="G23" s="335"/>
      <c r="H23" s="335"/>
      <c r="I23" s="336"/>
    </row>
    <row r="24" spans="1:15" x14ac:dyDescent="0.25">
      <c r="A24" s="112" t="s">
        <v>77</v>
      </c>
      <c r="B24" s="113"/>
      <c r="C24" s="337"/>
      <c r="D24" s="338"/>
      <c r="E24" s="338"/>
      <c r="F24" s="338"/>
      <c r="G24" s="338"/>
      <c r="H24" s="338"/>
      <c r="I24" s="339"/>
    </row>
    <row r="25" spans="1:15" x14ac:dyDescent="0.25">
      <c r="A25" s="325" t="s">
        <v>107</v>
      </c>
      <c r="B25" s="325"/>
      <c r="C25" s="325" t="s">
        <v>78</v>
      </c>
      <c r="D25" s="325" t="s">
        <v>79</v>
      </c>
      <c r="E25" s="325" t="s">
        <v>80</v>
      </c>
      <c r="F25" s="325" t="s">
        <v>81</v>
      </c>
      <c r="G25" s="325"/>
      <c r="H25" s="325" t="s">
        <v>82</v>
      </c>
      <c r="I25" s="325"/>
    </row>
    <row r="26" spans="1:15" x14ac:dyDescent="0.25">
      <c r="A26" s="325"/>
      <c r="B26" s="325"/>
      <c r="C26" s="325"/>
      <c r="D26" s="325"/>
      <c r="E26" s="325"/>
      <c r="F26" s="325"/>
      <c r="G26" s="325"/>
      <c r="H26" s="325"/>
      <c r="I26" s="325"/>
    </row>
    <row r="27" spans="1:15" ht="23.25" customHeight="1" x14ac:dyDescent="0.25">
      <c r="A27" s="353" t="s">
        <v>90</v>
      </c>
      <c r="B27" s="353"/>
      <c r="C27" s="79"/>
      <c r="D27" s="95"/>
      <c r="E27" s="85"/>
      <c r="F27" s="95"/>
      <c r="G27" s="95"/>
      <c r="H27" s="79"/>
      <c r="I27" s="95"/>
    </row>
    <row r="28" spans="1:15" x14ac:dyDescent="0.25">
      <c r="A28" s="316" t="s">
        <v>99</v>
      </c>
      <c r="B28" s="317"/>
      <c r="C28" s="79" t="s">
        <v>58</v>
      </c>
      <c r="D28" s="95">
        <f>D6-2-0.6-0.3</f>
        <v>12</v>
      </c>
      <c r="E28" s="85">
        <f>E6</f>
        <v>115</v>
      </c>
      <c r="F28" s="95">
        <f>E28*D28</f>
        <v>1380</v>
      </c>
      <c r="G28" s="97"/>
      <c r="H28" s="99">
        <f>E28*D28</f>
        <v>1380</v>
      </c>
      <c r="I28" s="97"/>
    </row>
    <row r="29" spans="1:15" ht="23.25" customHeight="1" x14ac:dyDescent="0.25">
      <c r="A29" s="393" t="s">
        <v>126</v>
      </c>
      <c r="B29" s="317"/>
      <c r="C29" s="99" t="s">
        <v>58</v>
      </c>
      <c r="D29" s="97">
        <v>2</v>
      </c>
      <c r="E29" s="120">
        <v>11</v>
      </c>
      <c r="F29" s="95">
        <f>E29*D29</f>
        <v>22</v>
      </c>
      <c r="G29" s="97"/>
      <c r="H29" s="99">
        <f>F29</f>
        <v>22</v>
      </c>
      <c r="I29" s="97"/>
    </row>
    <row r="30" spans="1:15" ht="24" customHeight="1" x14ac:dyDescent="0.25">
      <c r="A30" s="393" t="s">
        <v>125</v>
      </c>
      <c r="B30" s="317"/>
      <c r="C30" s="99" t="s">
        <v>58</v>
      </c>
      <c r="D30" s="97"/>
      <c r="E30" s="120"/>
      <c r="F30" s="95">
        <f>E30*D30</f>
        <v>0</v>
      </c>
      <c r="G30" s="97"/>
      <c r="H30" s="99">
        <f>F30</f>
        <v>0</v>
      </c>
      <c r="I30" s="97"/>
    </row>
    <row r="31" spans="1:15" ht="20.25" customHeight="1" x14ac:dyDescent="0.25">
      <c r="A31" s="393" t="s">
        <v>127</v>
      </c>
      <c r="B31" s="317"/>
      <c r="C31" s="99" t="s">
        <v>58</v>
      </c>
      <c r="D31" s="97"/>
      <c r="E31" s="120"/>
      <c r="F31" s="95">
        <f>E31*D31</f>
        <v>0</v>
      </c>
      <c r="G31" s="97"/>
      <c r="H31" s="99">
        <f>F31</f>
        <v>0</v>
      </c>
      <c r="I31" s="97"/>
    </row>
    <row r="32" spans="1:15" ht="13.8" thickBot="1" x14ac:dyDescent="0.3">
      <c r="A32" s="391" t="s">
        <v>82</v>
      </c>
      <c r="B32" s="392"/>
      <c r="C32" s="125"/>
      <c r="D32" s="88"/>
      <c r="E32" s="88"/>
      <c r="F32" s="88"/>
      <c r="G32" s="88"/>
      <c r="H32" s="89">
        <f>SUM(H28:H31)</f>
        <v>1402</v>
      </c>
      <c r="I32" s="88"/>
    </row>
    <row r="33" spans="1:9" x14ac:dyDescent="0.25">
      <c r="A33" s="118" t="s">
        <v>76</v>
      </c>
      <c r="B33" s="118"/>
      <c r="C33" s="355" t="s">
        <v>130</v>
      </c>
      <c r="D33" s="356"/>
      <c r="E33" s="356"/>
      <c r="F33" s="356"/>
      <c r="G33" s="356"/>
      <c r="H33" s="356"/>
      <c r="I33" s="357"/>
    </row>
    <row r="34" spans="1:9" ht="19.5" customHeight="1" x14ac:dyDescent="0.25">
      <c r="A34" s="118" t="s">
        <v>77</v>
      </c>
      <c r="B34" s="119"/>
      <c r="C34" s="358"/>
      <c r="D34" s="359"/>
      <c r="E34" s="359"/>
      <c r="F34" s="359"/>
      <c r="G34" s="359"/>
      <c r="H34" s="359"/>
      <c r="I34" s="360"/>
    </row>
    <row r="35" spans="1:9" x14ac:dyDescent="0.25">
      <c r="A35" s="354" t="s">
        <v>107</v>
      </c>
      <c r="B35" s="354"/>
      <c r="C35" s="354" t="s">
        <v>78</v>
      </c>
      <c r="D35" s="354" t="s">
        <v>80</v>
      </c>
      <c r="E35" s="354"/>
      <c r="F35" s="354"/>
      <c r="G35" s="325"/>
      <c r="H35" s="325" t="s">
        <v>82</v>
      </c>
      <c r="I35" s="325"/>
    </row>
    <row r="36" spans="1:9" x14ac:dyDescent="0.25">
      <c r="A36" s="354"/>
      <c r="B36" s="354"/>
      <c r="C36" s="354"/>
      <c r="D36" s="354"/>
      <c r="E36" s="354"/>
      <c r="F36" s="354"/>
      <c r="G36" s="325"/>
      <c r="H36" s="325"/>
      <c r="I36" s="325"/>
    </row>
    <row r="37" spans="1:9" x14ac:dyDescent="0.25">
      <c r="A37" s="343" t="s">
        <v>94</v>
      </c>
      <c r="B37" s="343"/>
      <c r="C37" s="66"/>
      <c r="D37" s="71"/>
      <c r="E37" s="68"/>
      <c r="F37" s="71"/>
      <c r="G37" s="71"/>
      <c r="H37" s="66"/>
      <c r="I37" s="71"/>
    </row>
    <row r="38" spans="1:9" ht="13.8" thickBot="1" x14ac:dyDescent="0.3">
      <c r="A38" s="344" t="s">
        <v>99</v>
      </c>
      <c r="B38" s="345"/>
      <c r="C38" s="66" t="s">
        <v>45</v>
      </c>
      <c r="D38" s="74">
        <v>0</v>
      </c>
      <c r="E38" s="73"/>
      <c r="F38" s="74">
        <f>E38+D38</f>
        <v>0</v>
      </c>
      <c r="G38" s="74"/>
      <c r="H38" s="72">
        <f>F38</f>
        <v>0</v>
      </c>
      <c r="I38" s="74"/>
    </row>
    <row r="39" spans="1:9" x14ac:dyDescent="0.25">
      <c r="A39" s="114" t="s">
        <v>76</v>
      </c>
      <c r="B39" s="114"/>
      <c r="C39" s="346" t="s">
        <v>91</v>
      </c>
      <c r="D39" s="347"/>
      <c r="E39" s="347"/>
      <c r="F39" s="347"/>
      <c r="G39" s="347"/>
      <c r="H39" s="347"/>
      <c r="I39" s="348"/>
    </row>
    <row r="40" spans="1:9" x14ac:dyDescent="0.25">
      <c r="A40" s="112" t="s">
        <v>77</v>
      </c>
      <c r="B40" s="113"/>
      <c r="C40" s="349"/>
      <c r="D40" s="350"/>
      <c r="E40" s="350"/>
      <c r="F40" s="350"/>
      <c r="G40" s="350"/>
      <c r="H40" s="350"/>
      <c r="I40" s="351"/>
    </row>
    <row r="41" spans="1:9" x14ac:dyDescent="0.25">
      <c r="A41" s="325" t="s">
        <v>107</v>
      </c>
      <c r="B41" s="325"/>
      <c r="C41" s="325" t="s">
        <v>78</v>
      </c>
      <c r="D41" s="325" t="s">
        <v>84</v>
      </c>
      <c r="E41" s="325" t="s">
        <v>85</v>
      </c>
      <c r="F41" s="325" t="s">
        <v>86</v>
      </c>
      <c r="G41" s="325" t="s">
        <v>87</v>
      </c>
      <c r="H41" s="325" t="s">
        <v>82</v>
      </c>
      <c r="I41" s="325"/>
    </row>
    <row r="42" spans="1:9" x14ac:dyDescent="0.25">
      <c r="A42" s="325"/>
      <c r="B42" s="325"/>
      <c r="C42" s="325"/>
      <c r="D42" s="325"/>
      <c r="E42" s="325"/>
      <c r="F42" s="325"/>
      <c r="G42" s="325"/>
      <c r="H42" s="325"/>
      <c r="I42" s="325"/>
    </row>
    <row r="43" spans="1:9" ht="24.75" customHeight="1" x14ac:dyDescent="0.25">
      <c r="A43" s="353" t="s">
        <v>88</v>
      </c>
      <c r="B43" s="353"/>
      <c r="C43" s="79"/>
      <c r="D43" s="95"/>
      <c r="E43" s="85"/>
      <c r="F43" s="101"/>
      <c r="G43" s="95"/>
      <c r="H43" s="79"/>
      <c r="I43" s="95"/>
    </row>
    <row r="44" spans="1:9" x14ac:dyDescent="0.25">
      <c r="A44" s="316" t="s">
        <v>99</v>
      </c>
      <c r="B44" s="317"/>
      <c r="C44" s="79" t="s">
        <v>74</v>
      </c>
      <c r="D44" s="97">
        <f>H32</f>
        <v>1402</v>
      </c>
      <c r="E44" s="85">
        <v>0.06</v>
      </c>
      <c r="F44" s="101">
        <f>D44*E44</f>
        <v>84.11999999999999</v>
      </c>
      <c r="G44" s="95">
        <v>3.1</v>
      </c>
      <c r="H44" s="79">
        <f>G44*F44</f>
        <v>260.77199999999999</v>
      </c>
      <c r="I44" s="97"/>
    </row>
    <row r="45" spans="1:9" x14ac:dyDescent="0.25">
      <c r="A45" s="325" t="s">
        <v>82</v>
      </c>
      <c r="B45" s="325"/>
      <c r="C45" s="122"/>
      <c r="D45" s="83"/>
      <c r="E45" s="83"/>
      <c r="F45" s="83"/>
      <c r="G45" s="83"/>
      <c r="H45" s="84">
        <f>ROUND(H44,2)</f>
        <v>260.77</v>
      </c>
      <c r="I45" s="83"/>
    </row>
    <row r="46" spans="1:9" x14ac:dyDescent="0.25">
      <c r="A46" s="340" t="s">
        <v>92</v>
      </c>
      <c r="B46" s="341"/>
      <c r="C46" s="341"/>
      <c r="D46" s="341"/>
      <c r="E46" s="341"/>
      <c r="F46" s="341"/>
      <c r="G46" s="341"/>
      <c r="H46" s="341"/>
      <c r="I46" s="342"/>
    </row>
    <row r="47" spans="1:9" x14ac:dyDescent="0.25">
      <c r="A47" s="90" t="s">
        <v>76</v>
      </c>
      <c r="B47" s="90"/>
      <c r="C47" s="367" t="s">
        <v>93</v>
      </c>
      <c r="D47" s="368"/>
      <c r="E47" s="368"/>
      <c r="F47" s="368"/>
      <c r="G47" s="368"/>
      <c r="H47" s="368"/>
      <c r="I47" s="369"/>
    </row>
    <row r="48" spans="1:9" x14ac:dyDescent="0.25">
      <c r="A48" s="90" t="s">
        <v>77</v>
      </c>
      <c r="B48" s="91"/>
      <c r="C48" s="370"/>
      <c r="D48" s="371"/>
      <c r="E48" s="371"/>
      <c r="F48" s="371"/>
      <c r="G48" s="371"/>
      <c r="H48" s="371"/>
      <c r="I48" s="372"/>
    </row>
    <row r="49" spans="1:9" x14ac:dyDescent="0.25">
      <c r="A49" s="354" t="s">
        <v>107</v>
      </c>
      <c r="B49" s="354"/>
      <c r="C49" s="354" t="s">
        <v>78</v>
      </c>
      <c r="D49" s="354" t="s">
        <v>96</v>
      </c>
      <c r="E49" s="354" t="s">
        <v>97</v>
      </c>
      <c r="F49" s="354" t="s">
        <v>98</v>
      </c>
      <c r="G49" s="325"/>
      <c r="H49" s="325" t="s">
        <v>82</v>
      </c>
      <c r="I49" s="325"/>
    </row>
    <row r="50" spans="1:9" x14ac:dyDescent="0.25">
      <c r="A50" s="354"/>
      <c r="B50" s="354"/>
      <c r="C50" s="354"/>
      <c r="D50" s="354"/>
      <c r="E50" s="354"/>
      <c r="F50" s="354"/>
      <c r="G50" s="325"/>
      <c r="H50" s="325"/>
      <c r="I50" s="325"/>
    </row>
    <row r="51" spans="1:9" x14ac:dyDescent="0.25">
      <c r="A51" s="343" t="s">
        <v>94</v>
      </c>
      <c r="B51" s="343"/>
      <c r="C51" s="66"/>
      <c r="D51" s="71"/>
      <c r="E51" s="68"/>
      <c r="F51" s="71"/>
      <c r="G51" s="71"/>
      <c r="H51" s="66"/>
      <c r="I51" s="71"/>
    </row>
    <row r="52" spans="1:9" x14ac:dyDescent="0.25">
      <c r="A52" s="344" t="s">
        <v>99</v>
      </c>
      <c r="B52" s="345"/>
      <c r="C52" s="66" t="s">
        <v>45</v>
      </c>
      <c r="D52" s="74">
        <f>ROUNDUP(53.06+43.85,1)</f>
        <v>97</v>
      </c>
      <c r="E52" s="73">
        <f>ROUNDUP(53.06+43.85,1)</f>
        <v>97</v>
      </c>
      <c r="F52" s="74">
        <f>E52+D52</f>
        <v>194</v>
      </c>
      <c r="G52" s="74"/>
      <c r="H52" s="72">
        <f>F52</f>
        <v>194</v>
      </c>
      <c r="I52" s="74"/>
    </row>
    <row r="53" spans="1:9" x14ac:dyDescent="0.25">
      <c r="A53" s="361" t="s">
        <v>82</v>
      </c>
      <c r="B53" s="361"/>
      <c r="C53" s="124"/>
      <c r="D53" s="69"/>
      <c r="E53" s="69"/>
      <c r="F53" s="69"/>
      <c r="G53" s="69"/>
      <c r="H53" s="70">
        <f>H52</f>
        <v>194</v>
      </c>
      <c r="I53" s="69"/>
    </row>
    <row r="54" spans="1:9" x14ac:dyDescent="0.25">
      <c r="A54" s="116" t="s">
        <v>76</v>
      </c>
      <c r="B54" s="116"/>
      <c r="C54" s="334" t="s">
        <v>110</v>
      </c>
      <c r="D54" s="362"/>
      <c r="E54" s="362"/>
      <c r="F54" s="362"/>
      <c r="G54" s="362"/>
      <c r="H54" s="362"/>
      <c r="I54" s="363"/>
    </row>
    <row r="55" spans="1:9" ht="19.5" customHeight="1" x14ac:dyDescent="0.25">
      <c r="A55" s="116" t="s">
        <v>77</v>
      </c>
      <c r="B55" s="117"/>
      <c r="C55" s="364"/>
      <c r="D55" s="365"/>
      <c r="E55" s="365"/>
      <c r="F55" s="365"/>
      <c r="G55" s="365"/>
      <c r="H55" s="365"/>
      <c r="I55" s="366"/>
    </row>
    <row r="56" spans="1:9" x14ac:dyDescent="0.25">
      <c r="A56" s="354" t="s">
        <v>107</v>
      </c>
      <c r="B56" s="354"/>
      <c r="C56" s="354" t="s">
        <v>78</v>
      </c>
      <c r="D56" s="354" t="s">
        <v>96</v>
      </c>
      <c r="E56" s="354" t="s">
        <v>97</v>
      </c>
      <c r="F56" s="354" t="s">
        <v>98</v>
      </c>
      <c r="G56" s="325"/>
      <c r="H56" s="325" t="s">
        <v>82</v>
      </c>
      <c r="I56" s="325"/>
    </row>
    <row r="57" spans="1:9" x14ac:dyDescent="0.25">
      <c r="A57" s="354"/>
      <c r="B57" s="354"/>
      <c r="C57" s="354"/>
      <c r="D57" s="354"/>
      <c r="E57" s="354"/>
      <c r="F57" s="354"/>
      <c r="G57" s="325"/>
      <c r="H57" s="325"/>
      <c r="I57" s="325"/>
    </row>
    <row r="58" spans="1:9" ht="21.75" customHeight="1" x14ac:dyDescent="0.25">
      <c r="A58" s="316" t="s">
        <v>95</v>
      </c>
      <c r="B58" s="317"/>
      <c r="C58" s="66"/>
      <c r="D58" s="71"/>
      <c r="E58" s="68"/>
      <c r="F58" s="71"/>
      <c r="G58" s="71"/>
      <c r="H58" s="66"/>
      <c r="I58" s="71"/>
    </row>
    <row r="59" spans="1:9" x14ac:dyDescent="0.25">
      <c r="A59" s="344" t="s">
        <v>99</v>
      </c>
      <c r="B59" s="345"/>
      <c r="C59" s="66" t="s">
        <v>45</v>
      </c>
      <c r="D59" s="74">
        <f>52+40.4</f>
        <v>92.4</v>
      </c>
      <c r="E59" s="74">
        <f>92.29+10.11</f>
        <v>102.4</v>
      </c>
      <c r="F59" s="74">
        <f>D59+E59</f>
        <v>194.8</v>
      </c>
      <c r="G59" s="74"/>
      <c r="H59" s="72">
        <f>F59</f>
        <v>194.8</v>
      </c>
      <c r="I59" s="74"/>
    </row>
    <row r="60" spans="1:9" x14ac:dyDescent="0.25">
      <c r="A60" s="361" t="s">
        <v>82</v>
      </c>
      <c r="B60" s="361"/>
      <c r="C60" s="124"/>
      <c r="D60" s="69"/>
      <c r="E60" s="69"/>
      <c r="F60" s="69"/>
      <c r="G60" s="69"/>
      <c r="H60" s="70">
        <f>H59</f>
        <v>194.8</v>
      </c>
      <c r="I60" s="69"/>
    </row>
    <row r="61" spans="1:9" x14ac:dyDescent="0.25">
      <c r="A61" s="373" t="s">
        <v>100</v>
      </c>
      <c r="B61" s="374"/>
      <c r="C61" s="374"/>
      <c r="D61" s="374"/>
      <c r="E61" s="374"/>
      <c r="F61" s="374"/>
      <c r="G61" s="374"/>
      <c r="H61" s="374"/>
      <c r="I61" s="375"/>
    </row>
    <row r="62" spans="1:9" x14ac:dyDescent="0.25">
      <c r="A62" s="105" t="s">
        <v>76</v>
      </c>
      <c r="B62" s="105"/>
      <c r="C62" s="376" t="s">
        <v>111</v>
      </c>
      <c r="D62" s="377"/>
      <c r="E62" s="377"/>
      <c r="F62" s="377"/>
      <c r="G62" s="377"/>
      <c r="H62" s="377"/>
      <c r="I62" s="378"/>
    </row>
    <row r="63" spans="1:9" x14ac:dyDescent="0.25">
      <c r="A63" s="105" t="s">
        <v>77</v>
      </c>
      <c r="B63" s="106">
        <v>94993</v>
      </c>
      <c r="C63" s="379"/>
      <c r="D63" s="380"/>
      <c r="E63" s="380"/>
      <c r="F63" s="380"/>
      <c r="G63" s="380"/>
      <c r="H63" s="380"/>
      <c r="I63" s="381"/>
    </row>
    <row r="64" spans="1:9" x14ac:dyDescent="0.25">
      <c r="A64" s="352" t="s">
        <v>107</v>
      </c>
      <c r="B64" s="352"/>
      <c r="C64" s="352" t="s">
        <v>78</v>
      </c>
      <c r="D64" s="352" t="s">
        <v>80</v>
      </c>
      <c r="E64" s="352" t="s">
        <v>79</v>
      </c>
      <c r="F64" s="352" t="s">
        <v>85</v>
      </c>
      <c r="G64" s="352" t="s">
        <v>86</v>
      </c>
      <c r="H64" s="352" t="s">
        <v>82</v>
      </c>
      <c r="I64" s="352"/>
    </row>
    <row r="65" spans="1:9" x14ac:dyDescent="0.25">
      <c r="A65" s="352"/>
      <c r="B65" s="352"/>
      <c r="C65" s="352"/>
      <c r="D65" s="352"/>
      <c r="E65" s="352"/>
      <c r="F65" s="352"/>
      <c r="G65" s="352"/>
      <c r="H65" s="352"/>
      <c r="I65" s="352"/>
    </row>
    <row r="66" spans="1:9" ht="22.5" customHeight="1" x14ac:dyDescent="0.25">
      <c r="A66" s="382" t="s">
        <v>101</v>
      </c>
      <c r="B66" s="382"/>
      <c r="C66" s="107"/>
      <c r="D66" s="108"/>
      <c r="E66" s="109"/>
      <c r="F66" s="110"/>
      <c r="G66" s="108"/>
      <c r="H66" s="107"/>
      <c r="I66" s="108"/>
    </row>
    <row r="67" spans="1:9" x14ac:dyDescent="0.25">
      <c r="A67" s="326" t="s">
        <v>99</v>
      </c>
      <c r="B67" s="327"/>
      <c r="C67" s="107" t="s">
        <v>59</v>
      </c>
      <c r="D67" s="108">
        <f>E59+D59</f>
        <v>194.8</v>
      </c>
      <c r="E67" s="109">
        <v>1.5</v>
      </c>
      <c r="F67" s="110">
        <v>0.05</v>
      </c>
      <c r="G67" s="108">
        <f>D67*E67*F67</f>
        <v>14.610000000000003</v>
      </c>
      <c r="H67" s="107">
        <f>D67*E67*F67</f>
        <v>14.610000000000003</v>
      </c>
      <c r="I67" s="111"/>
    </row>
    <row r="68" spans="1:9" x14ac:dyDescent="0.25">
      <c r="A68" s="326" t="s">
        <v>123</v>
      </c>
      <c r="B68" s="327"/>
      <c r="C68" s="107" t="s">
        <v>59</v>
      </c>
      <c r="D68" s="108">
        <v>0</v>
      </c>
      <c r="E68" s="109">
        <v>0</v>
      </c>
      <c r="F68" s="110">
        <v>0.05</v>
      </c>
      <c r="G68" s="108">
        <f>D68*E68*F68</f>
        <v>0</v>
      </c>
      <c r="H68" s="107">
        <f>D68*E68*F68</f>
        <v>0</v>
      </c>
      <c r="I68" s="111"/>
    </row>
    <row r="69" spans="1:9" x14ac:dyDescent="0.25">
      <c r="A69" s="383" t="s">
        <v>82</v>
      </c>
      <c r="B69" s="383"/>
      <c r="C69" s="123"/>
      <c r="D69" s="103"/>
      <c r="E69" s="102"/>
      <c r="F69" s="102"/>
      <c r="G69" s="102"/>
      <c r="H69" s="67">
        <f>SUM(H67:H68)</f>
        <v>14.610000000000003</v>
      </c>
      <c r="I69" s="104"/>
    </row>
    <row r="70" spans="1:9" x14ac:dyDescent="0.25">
      <c r="A70" s="112" t="s">
        <v>76</v>
      </c>
      <c r="B70" s="112"/>
      <c r="C70" s="334" t="s">
        <v>63</v>
      </c>
      <c r="D70" s="384"/>
      <c r="E70" s="384"/>
      <c r="F70" s="384"/>
      <c r="G70" s="384"/>
      <c r="H70" s="384"/>
      <c r="I70" s="385"/>
    </row>
    <row r="71" spans="1:9" x14ac:dyDescent="0.25">
      <c r="A71" s="112" t="s">
        <v>77</v>
      </c>
      <c r="B71" s="115"/>
      <c r="C71" s="386"/>
      <c r="D71" s="387"/>
      <c r="E71" s="387"/>
      <c r="F71" s="387"/>
      <c r="G71" s="387"/>
      <c r="H71" s="387"/>
      <c r="I71" s="388"/>
    </row>
    <row r="72" spans="1:9" x14ac:dyDescent="0.25">
      <c r="A72" s="352" t="s">
        <v>107</v>
      </c>
      <c r="B72" s="352"/>
      <c r="C72" s="352" t="s">
        <v>78</v>
      </c>
      <c r="D72" s="352" t="s">
        <v>80</v>
      </c>
      <c r="E72" s="352" t="s">
        <v>79</v>
      </c>
      <c r="F72" s="352" t="s">
        <v>103</v>
      </c>
      <c r="G72" s="352"/>
      <c r="H72" s="352" t="s">
        <v>82</v>
      </c>
      <c r="I72" s="352"/>
    </row>
    <row r="73" spans="1:9" x14ac:dyDescent="0.25">
      <c r="A73" s="352"/>
      <c r="B73" s="352"/>
      <c r="C73" s="352"/>
      <c r="D73" s="352"/>
      <c r="E73" s="352"/>
      <c r="F73" s="352"/>
      <c r="G73" s="352"/>
      <c r="H73" s="352"/>
      <c r="I73" s="352"/>
    </row>
    <row r="74" spans="1:9" x14ac:dyDescent="0.25">
      <c r="A74" s="382" t="s">
        <v>102</v>
      </c>
      <c r="B74" s="382"/>
      <c r="C74" s="107"/>
      <c r="D74" s="108"/>
      <c r="E74" s="109"/>
      <c r="F74" s="110"/>
      <c r="G74" s="108"/>
      <c r="H74" s="107"/>
      <c r="I74" s="108"/>
    </row>
    <row r="75" spans="1:9" x14ac:dyDescent="0.25">
      <c r="A75" s="326" t="s">
        <v>99</v>
      </c>
      <c r="B75" s="327"/>
      <c r="C75" s="107" t="s">
        <v>58</v>
      </c>
      <c r="D75" s="108">
        <f>D59+E59</f>
        <v>194.8</v>
      </c>
      <c r="E75" s="109">
        <v>1.5</v>
      </c>
      <c r="F75" s="110">
        <f>D75*E75</f>
        <v>292.20000000000005</v>
      </c>
      <c r="G75" s="108"/>
      <c r="H75" s="107">
        <f>F75</f>
        <v>292.20000000000005</v>
      </c>
      <c r="I75" s="111"/>
    </row>
    <row r="76" spans="1:9" x14ac:dyDescent="0.25">
      <c r="A76" s="326" t="s">
        <v>123</v>
      </c>
      <c r="B76" s="327"/>
      <c r="C76" s="107" t="s">
        <v>124</v>
      </c>
      <c r="D76" s="108">
        <v>0</v>
      </c>
      <c r="E76" s="109">
        <v>0</v>
      </c>
      <c r="F76" s="110">
        <f>D76*E76</f>
        <v>0</v>
      </c>
      <c r="G76" s="108"/>
      <c r="H76" s="107"/>
      <c r="I76" s="111"/>
    </row>
    <row r="77" spans="1:9" x14ac:dyDescent="0.25">
      <c r="A77" s="383" t="s">
        <v>82</v>
      </c>
      <c r="B77" s="383"/>
      <c r="C77" s="123"/>
      <c r="D77" s="103"/>
      <c r="E77" s="102"/>
      <c r="F77" s="102"/>
      <c r="G77" s="102"/>
      <c r="H77" s="67">
        <f>H75</f>
        <v>292.20000000000005</v>
      </c>
      <c r="I77" s="104"/>
    </row>
    <row r="78" spans="1:9" ht="12.75" customHeight="1" x14ac:dyDescent="0.25">
      <c r="A78" s="112" t="s">
        <v>76</v>
      </c>
      <c r="B78" s="112"/>
      <c r="C78" s="355" t="s">
        <v>121</v>
      </c>
      <c r="D78" s="356"/>
      <c r="E78" s="356"/>
      <c r="F78" s="356"/>
      <c r="G78" s="356"/>
      <c r="H78" s="356"/>
      <c r="I78" s="357"/>
    </row>
    <row r="79" spans="1:9" ht="31.5" customHeight="1" x14ac:dyDescent="0.25">
      <c r="A79" s="112" t="s">
        <v>77</v>
      </c>
      <c r="B79" s="115" t="s">
        <v>65</v>
      </c>
      <c r="C79" s="358"/>
      <c r="D79" s="359"/>
      <c r="E79" s="359"/>
      <c r="F79" s="359"/>
      <c r="G79" s="359"/>
      <c r="H79" s="359"/>
      <c r="I79" s="360"/>
    </row>
    <row r="80" spans="1:9" x14ac:dyDescent="0.25">
      <c r="A80" s="352" t="s">
        <v>107</v>
      </c>
      <c r="B80" s="352"/>
      <c r="C80" s="352" t="s">
        <v>78</v>
      </c>
      <c r="D80" s="352" t="s">
        <v>80</v>
      </c>
      <c r="E80" s="352" t="s">
        <v>79</v>
      </c>
      <c r="F80" s="352" t="s">
        <v>103</v>
      </c>
      <c r="G80" s="352"/>
      <c r="H80" s="352" t="s">
        <v>82</v>
      </c>
      <c r="I80" s="352"/>
    </row>
    <row r="81" spans="1:9" x14ac:dyDescent="0.25">
      <c r="A81" s="352"/>
      <c r="B81" s="352"/>
      <c r="C81" s="352"/>
      <c r="D81" s="352"/>
      <c r="E81" s="352"/>
      <c r="F81" s="352"/>
      <c r="G81" s="352"/>
      <c r="H81" s="352"/>
      <c r="I81" s="352"/>
    </row>
    <row r="82" spans="1:9" x14ac:dyDescent="0.25">
      <c r="A82" s="382" t="s">
        <v>101</v>
      </c>
      <c r="B82" s="382"/>
      <c r="C82" s="107"/>
      <c r="D82" s="108"/>
      <c r="E82" s="109"/>
      <c r="F82" s="110"/>
      <c r="G82" s="108"/>
      <c r="H82" s="107"/>
      <c r="I82" s="108"/>
    </row>
    <row r="83" spans="1:9" x14ac:dyDescent="0.25">
      <c r="A83" s="326" t="s">
        <v>99</v>
      </c>
      <c r="B83" s="327"/>
      <c r="C83" s="107" t="s">
        <v>58</v>
      </c>
      <c r="D83" s="108">
        <f>(52-4.5)+40.4+(92.29-4.5)</f>
        <v>175.69</v>
      </c>
      <c r="E83" s="109">
        <v>0.4</v>
      </c>
      <c r="F83" s="110">
        <f>D83*E83</f>
        <v>70.275999999999996</v>
      </c>
      <c r="G83" s="108"/>
      <c r="H83" s="107">
        <f>F83</f>
        <v>70.275999999999996</v>
      </c>
      <c r="I83" s="111"/>
    </row>
    <row r="84" spans="1:9" x14ac:dyDescent="0.25">
      <c r="A84" s="383" t="s">
        <v>82</v>
      </c>
      <c r="B84" s="383"/>
      <c r="C84" s="123"/>
      <c r="D84" s="103"/>
      <c r="E84" s="102"/>
      <c r="F84" s="102"/>
      <c r="G84" s="102"/>
      <c r="H84" s="67">
        <f>H83</f>
        <v>70.275999999999996</v>
      </c>
      <c r="I84" s="104"/>
    </row>
    <row r="85" spans="1:9" x14ac:dyDescent="0.25">
      <c r="A85" s="118" t="s">
        <v>76</v>
      </c>
      <c r="B85" s="118"/>
      <c r="C85" s="355" t="s">
        <v>122</v>
      </c>
      <c r="D85" s="356"/>
      <c r="E85" s="356"/>
      <c r="F85" s="356"/>
      <c r="G85" s="356"/>
      <c r="H85" s="356"/>
      <c r="I85" s="357"/>
    </row>
    <row r="86" spans="1:9" ht="31.5" customHeight="1" x14ac:dyDescent="0.25">
      <c r="A86" s="118" t="s">
        <v>77</v>
      </c>
      <c r="B86" s="119" t="s">
        <v>65</v>
      </c>
      <c r="C86" s="358"/>
      <c r="D86" s="359"/>
      <c r="E86" s="359"/>
      <c r="F86" s="359"/>
      <c r="G86" s="359"/>
      <c r="H86" s="359"/>
      <c r="I86" s="360"/>
    </row>
    <row r="87" spans="1:9" x14ac:dyDescent="0.25">
      <c r="A87" s="352" t="s">
        <v>107</v>
      </c>
      <c r="B87" s="352"/>
      <c r="C87" s="352" t="s">
        <v>78</v>
      </c>
      <c r="D87" s="352" t="s">
        <v>104</v>
      </c>
      <c r="E87" s="352" t="s">
        <v>105</v>
      </c>
      <c r="F87" s="352" t="s">
        <v>103</v>
      </c>
      <c r="G87" s="352"/>
      <c r="H87" s="352" t="s">
        <v>82</v>
      </c>
      <c r="I87" s="352"/>
    </row>
    <row r="88" spans="1:9" x14ac:dyDescent="0.25">
      <c r="A88" s="352"/>
      <c r="B88" s="352"/>
      <c r="C88" s="352"/>
      <c r="D88" s="352"/>
      <c r="E88" s="352"/>
      <c r="F88" s="352"/>
      <c r="G88" s="352"/>
      <c r="H88" s="352"/>
      <c r="I88" s="352"/>
    </row>
    <row r="89" spans="1:9" x14ac:dyDescent="0.25">
      <c r="A89" s="382" t="s">
        <v>101</v>
      </c>
      <c r="B89" s="382"/>
      <c r="C89" s="107"/>
      <c r="D89" s="108"/>
      <c r="E89" s="109"/>
      <c r="F89" s="110"/>
      <c r="G89" s="108"/>
      <c r="H89" s="107"/>
      <c r="I89" s="108"/>
    </row>
    <row r="90" spans="1:9" x14ac:dyDescent="0.25">
      <c r="A90" s="326" t="s">
        <v>99</v>
      </c>
      <c r="B90" s="327"/>
      <c r="C90" s="107" t="s">
        <v>58</v>
      </c>
      <c r="D90" s="108">
        <f>4.5*0.4</f>
        <v>1.8</v>
      </c>
      <c r="E90" s="109">
        <v>2</v>
      </c>
      <c r="F90" s="110">
        <f>D90*E90</f>
        <v>3.6</v>
      </c>
      <c r="G90" s="108"/>
      <c r="H90" s="107">
        <f>F90</f>
        <v>3.6</v>
      </c>
      <c r="I90" s="111"/>
    </row>
    <row r="91" spans="1:9" x14ac:dyDescent="0.25">
      <c r="A91" s="389" t="s">
        <v>82</v>
      </c>
      <c r="B91" s="389"/>
      <c r="C91" s="128"/>
      <c r="D91" s="129"/>
      <c r="E91" s="130"/>
      <c r="F91" s="130"/>
      <c r="G91" s="130"/>
      <c r="H91" s="70">
        <f>H90</f>
        <v>3.6</v>
      </c>
      <c r="I91" s="131"/>
    </row>
    <row r="92" spans="1:9" x14ac:dyDescent="0.25">
      <c r="A92" s="390"/>
      <c r="B92" s="390"/>
      <c r="C92" s="390"/>
      <c r="D92" s="390"/>
      <c r="E92" s="390"/>
      <c r="F92" s="390"/>
      <c r="G92" s="390"/>
      <c r="H92" s="390"/>
      <c r="I92" s="390"/>
    </row>
    <row r="93" spans="1:9" x14ac:dyDescent="0.25">
      <c r="A93" s="132"/>
      <c r="B93" s="132"/>
      <c r="C93" s="132"/>
      <c r="D93" s="132"/>
      <c r="E93" s="132"/>
      <c r="F93" s="132"/>
      <c r="G93" s="132"/>
      <c r="H93" s="132"/>
      <c r="I93" s="132"/>
    </row>
    <row r="94" spans="1:9" ht="16.5" customHeight="1" x14ac:dyDescent="0.25">
      <c r="A94" s="132"/>
      <c r="B94" s="132"/>
      <c r="C94" s="132"/>
      <c r="D94" s="132"/>
      <c r="E94" s="132"/>
      <c r="F94" s="132"/>
      <c r="G94" s="132"/>
      <c r="H94" s="132"/>
      <c r="I94" s="132"/>
    </row>
    <row r="95" spans="1:9" ht="13.5" customHeight="1" x14ac:dyDescent="0.25">
      <c r="A95" s="132"/>
      <c r="B95" s="132"/>
      <c r="C95" s="132"/>
      <c r="D95" s="132"/>
      <c r="E95" s="132"/>
      <c r="F95" s="132"/>
      <c r="G95" s="132"/>
      <c r="H95" s="132"/>
      <c r="I95" s="132"/>
    </row>
    <row r="96" spans="1:9" ht="6" customHeight="1" x14ac:dyDescent="0.25">
      <c r="A96" s="132"/>
      <c r="B96" s="132"/>
      <c r="C96" s="132"/>
      <c r="D96" s="132"/>
      <c r="E96" s="132"/>
      <c r="F96" s="132"/>
      <c r="G96" s="132"/>
      <c r="H96" s="132"/>
      <c r="I96" s="132"/>
    </row>
    <row r="97" spans="1:9" ht="18.75" customHeight="1" x14ac:dyDescent="0.25">
      <c r="A97" s="132"/>
      <c r="B97" s="132"/>
      <c r="C97" s="132"/>
      <c r="D97" s="132"/>
      <c r="E97" s="132"/>
      <c r="F97" s="132"/>
      <c r="G97" s="132"/>
      <c r="H97" s="132"/>
      <c r="I97" s="132"/>
    </row>
    <row r="98" spans="1:9" x14ac:dyDescent="0.25">
      <c r="A98" s="132"/>
      <c r="B98" s="132"/>
      <c r="C98" s="132"/>
      <c r="D98" s="132"/>
      <c r="E98" s="132"/>
      <c r="F98" s="132"/>
      <c r="G98" s="132"/>
      <c r="H98" s="132"/>
      <c r="I98" s="132"/>
    </row>
    <row r="99" spans="1:9" x14ac:dyDescent="0.25">
      <c r="A99" s="132"/>
      <c r="B99" s="132"/>
      <c r="C99" s="132"/>
      <c r="D99" s="132"/>
      <c r="E99" s="132"/>
      <c r="F99" s="132"/>
      <c r="G99" s="132"/>
      <c r="H99" s="132"/>
      <c r="I99" s="132"/>
    </row>
    <row r="100" spans="1:9" x14ac:dyDescent="0.25">
      <c r="A100" s="132"/>
      <c r="B100" s="132"/>
      <c r="C100" s="132"/>
      <c r="D100" s="132"/>
      <c r="E100" s="132"/>
      <c r="F100" s="132"/>
      <c r="G100" s="132"/>
      <c r="H100" s="132"/>
      <c r="I100" s="132"/>
    </row>
  </sheetData>
  <mergeCells count="153">
    <mergeCell ref="J1:L2"/>
    <mergeCell ref="H87:H88"/>
    <mergeCell ref="I87:I88"/>
    <mergeCell ref="A89:B89"/>
    <mergeCell ref="A90:B90"/>
    <mergeCell ref="A91:B91"/>
    <mergeCell ref="A92:I92"/>
    <mergeCell ref="A82:B82"/>
    <mergeCell ref="A83:B83"/>
    <mergeCell ref="A84:B84"/>
    <mergeCell ref="C85:I86"/>
    <mergeCell ref="A87:B88"/>
    <mergeCell ref="C87:C88"/>
    <mergeCell ref="D87:D88"/>
    <mergeCell ref="E87:E88"/>
    <mergeCell ref="F87:F88"/>
    <mergeCell ref="G87:G88"/>
    <mergeCell ref="A77:B77"/>
    <mergeCell ref="C78:I79"/>
    <mergeCell ref="A80:B81"/>
    <mergeCell ref="C80:C81"/>
    <mergeCell ref="D80:D81"/>
    <mergeCell ref="E80:E81"/>
    <mergeCell ref="F80:F81"/>
    <mergeCell ref="G80:G81"/>
    <mergeCell ref="H80:H81"/>
    <mergeCell ref="I80:I81"/>
    <mergeCell ref="G72:G73"/>
    <mergeCell ref="H72:H73"/>
    <mergeCell ref="I72:I73"/>
    <mergeCell ref="A74:B74"/>
    <mergeCell ref="A75:B75"/>
    <mergeCell ref="A76:B76"/>
    <mergeCell ref="A66:B66"/>
    <mergeCell ref="A67:B67"/>
    <mergeCell ref="A68:B68"/>
    <mergeCell ref="A69:B69"/>
    <mergeCell ref="C70:I71"/>
    <mergeCell ref="A72:B73"/>
    <mergeCell ref="C72:C73"/>
    <mergeCell ref="D72:D73"/>
    <mergeCell ref="E72:E73"/>
    <mergeCell ref="F72:F73"/>
    <mergeCell ref="C62:I63"/>
    <mergeCell ref="A64:B65"/>
    <mergeCell ref="C64:C65"/>
    <mergeCell ref="D64:D65"/>
    <mergeCell ref="E64:E65"/>
    <mergeCell ref="F64:F65"/>
    <mergeCell ref="G64:G65"/>
    <mergeCell ref="H64:H65"/>
    <mergeCell ref="I64:I65"/>
    <mergeCell ref="H56:H57"/>
    <mergeCell ref="I56:I57"/>
    <mergeCell ref="A58:B58"/>
    <mergeCell ref="A59:B59"/>
    <mergeCell ref="A60:B60"/>
    <mergeCell ref="A61:I61"/>
    <mergeCell ref="A56:B57"/>
    <mergeCell ref="C56:C57"/>
    <mergeCell ref="D56:D57"/>
    <mergeCell ref="E56:E57"/>
    <mergeCell ref="F56:F57"/>
    <mergeCell ref="G56:G57"/>
    <mergeCell ref="H49:H50"/>
    <mergeCell ref="I49:I50"/>
    <mergeCell ref="A51:B51"/>
    <mergeCell ref="A52:B52"/>
    <mergeCell ref="A53:B53"/>
    <mergeCell ref="C54:I55"/>
    <mergeCell ref="A49:B50"/>
    <mergeCell ref="C49:C50"/>
    <mergeCell ref="D49:D50"/>
    <mergeCell ref="E49:E50"/>
    <mergeCell ref="F49:F50"/>
    <mergeCell ref="G49:G50"/>
    <mergeCell ref="I41:I42"/>
    <mergeCell ref="A43:B43"/>
    <mergeCell ref="A44:B44"/>
    <mergeCell ref="A45:B45"/>
    <mergeCell ref="A46:I46"/>
    <mergeCell ref="C47:I48"/>
    <mergeCell ref="A37:B37"/>
    <mergeCell ref="A38:B38"/>
    <mergeCell ref="C39:I40"/>
    <mergeCell ref="A41:B42"/>
    <mergeCell ref="C41:C42"/>
    <mergeCell ref="D41:D42"/>
    <mergeCell ref="E41:E42"/>
    <mergeCell ref="F41:F42"/>
    <mergeCell ref="G41:G42"/>
    <mergeCell ref="H41:H42"/>
    <mergeCell ref="C33:I34"/>
    <mergeCell ref="A35:B36"/>
    <mergeCell ref="C35:C36"/>
    <mergeCell ref="D35:D36"/>
    <mergeCell ref="E35:E36"/>
    <mergeCell ref="F35:F36"/>
    <mergeCell ref="G35:G36"/>
    <mergeCell ref="H35:H36"/>
    <mergeCell ref="I35:I36"/>
    <mergeCell ref="A27:B27"/>
    <mergeCell ref="A28:B28"/>
    <mergeCell ref="A29:B29"/>
    <mergeCell ref="A30:B30"/>
    <mergeCell ref="A31:B31"/>
    <mergeCell ref="A32:B32"/>
    <mergeCell ref="C23:I24"/>
    <mergeCell ref="A25:B26"/>
    <mergeCell ref="C25:C26"/>
    <mergeCell ref="D25:D26"/>
    <mergeCell ref="E25:E26"/>
    <mergeCell ref="F25:F26"/>
    <mergeCell ref="G25:G26"/>
    <mergeCell ref="H25:H26"/>
    <mergeCell ref="I25:I26"/>
    <mergeCell ref="H17:H18"/>
    <mergeCell ref="I17:I18"/>
    <mergeCell ref="A19:B19"/>
    <mergeCell ref="A20:B20"/>
    <mergeCell ref="A21:B21"/>
    <mergeCell ref="A22:I22"/>
    <mergeCell ref="A17:B18"/>
    <mergeCell ref="C17:C18"/>
    <mergeCell ref="D17:D18"/>
    <mergeCell ref="E17:E18"/>
    <mergeCell ref="F17:F18"/>
    <mergeCell ref="G17:G18"/>
    <mergeCell ref="H10:H11"/>
    <mergeCell ref="I10:I11"/>
    <mergeCell ref="A12:B12"/>
    <mergeCell ref="A13:B13"/>
    <mergeCell ref="A14:B14"/>
    <mergeCell ref="C15:I16"/>
    <mergeCell ref="A5:B5"/>
    <mergeCell ref="A6:B6"/>
    <mergeCell ref="A7:B7"/>
    <mergeCell ref="C8:I9"/>
    <mergeCell ref="A10:B11"/>
    <mergeCell ref="C10:C11"/>
    <mergeCell ref="D10:D11"/>
    <mergeCell ref="E10:E11"/>
    <mergeCell ref="F10:F11"/>
    <mergeCell ref="G10:G11"/>
    <mergeCell ref="C1:I2"/>
    <mergeCell ref="A3:B4"/>
    <mergeCell ref="C3:C4"/>
    <mergeCell ref="D3:D4"/>
    <mergeCell ref="E3:E4"/>
    <mergeCell ref="F3:F4"/>
    <mergeCell ref="G3:G4"/>
    <mergeCell ref="H3:H4"/>
    <mergeCell ref="I3:I4"/>
  </mergeCells>
  <pageMargins left="0.511811024" right="0.511811024" top="0.78740157499999996" bottom="0.78740157499999996" header="0.31496062000000002" footer="0.31496062000000002"/>
  <pageSetup paperSize="9" orientation="landscape" horizontalDpi="12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topLeftCell="A79" zoomScale="130" zoomScaleNormal="130" workbookViewId="0">
      <selection activeCell="D84" sqref="D84"/>
    </sheetView>
  </sheetViews>
  <sheetFormatPr defaultRowHeight="13.2" x14ac:dyDescent="0.25"/>
  <cols>
    <col min="1" max="1" width="22.33203125" customWidth="1"/>
    <col min="2" max="2" width="11.5546875" customWidth="1"/>
    <col min="3" max="3" width="9.6640625" customWidth="1"/>
    <col min="4" max="4" width="10.5546875" customWidth="1"/>
    <col min="5" max="5" width="11.33203125" customWidth="1"/>
    <col min="6" max="6" width="13" customWidth="1"/>
    <col min="9" max="9" width="5.44140625" customWidth="1"/>
  </cols>
  <sheetData>
    <row r="1" spans="1:13" x14ac:dyDescent="0.25">
      <c r="A1" s="76" t="s">
        <v>76</v>
      </c>
      <c r="B1" s="77"/>
      <c r="C1" s="319" t="s">
        <v>68</v>
      </c>
      <c r="D1" s="320"/>
      <c r="E1" s="320"/>
      <c r="F1" s="320"/>
      <c r="G1" s="320"/>
      <c r="H1" s="320"/>
      <c r="I1" s="321"/>
      <c r="J1" s="394" t="s">
        <v>132</v>
      </c>
      <c r="K1" s="395"/>
      <c r="L1" s="396"/>
    </row>
    <row r="2" spans="1:13" x14ac:dyDescent="0.25">
      <c r="A2" s="76" t="s">
        <v>77</v>
      </c>
      <c r="B2" s="78"/>
      <c r="C2" s="322"/>
      <c r="D2" s="323"/>
      <c r="E2" s="323"/>
      <c r="F2" s="323"/>
      <c r="G2" s="323"/>
      <c r="H2" s="323"/>
      <c r="I2" s="324"/>
      <c r="J2" s="397"/>
      <c r="K2" s="398"/>
      <c r="L2" s="399"/>
    </row>
    <row r="3" spans="1:13" x14ac:dyDescent="0.25">
      <c r="A3" s="352" t="s">
        <v>107</v>
      </c>
      <c r="B3" s="352"/>
      <c r="C3" s="352" t="s">
        <v>78</v>
      </c>
      <c r="D3" s="318" t="s">
        <v>79</v>
      </c>
      <c r="E3" s="318" t="s">
        <v>80</v>
      </c>
      <c r="F3" s="318" t="s">
        <v>81</v>
      </c>
      <c r="G3" s="318"/>
      <c r="H3" s="318" t="s">
        <v>82</v>
      </c>
      <c r="I3" s="318"/>
    </row>
    <row r="4" spans="1:13" x14ac:dyDescent="0.25">
      <c r="A4" s="352"/>
      <c r="B4" s="352"/>
      <c r="C4" s="352"/>
      <c r="D4" s="318"/>
      <c r="E4" s="318"/>
      <c r="F4" s="318"/>
      <c r="G4" s="318"/>
      <c r="H4" s="318"/>
      <c r="I4" s="318"/>
    </row>
    <row r="5" spans="1:13" ht="18.75" customHeight="1" x14ac:dyDescent="0.25">
      <c r="A5" s="316" t="s">
        <v>83</v>
      </c>
      <c r="B5" s="317"/>
      <c r="C5" s="79"/>
      <c r="D5" s="80"/>
      <c r="E5" s="80"/>
      <c r="F5" s="80"/>
      <c r="G5" s="80"/>
      <c r="H5" s="81"/>
      <c r="I5" s="80"/>
      <c r="J5" s="142"/>
      <c r="K5" s="142"/>
      <c r="L5" s="142"/>
      <c r="M5" s="142"/>
    </row>
    <row r="6" spans="1:13" x14ac:dyDescent="0.25">
      <c r="A6" s="316" t="s">
        <v>99</v>
      </c>
      <c r="B6" s="317"/>
      <c r="C6" s="79" t="s">
        <v>58</v>
      </c>
      <c r="D6" s="80">
        <v>14.9</v>
      </c>
      <c r="E6" s="80">
        <v>115</v>
      </c>
      <c r="F6" s="80">
        <f>D6*E6</f>
        <v>1713.5</v>
      </c>
      <c r="G6" s="80"/>
      <c r="H6" s="81">
        <f>F6</f>
        <v>1713.5</v>
      </c>
      <c r="I6" s="80"/>
      <c r="J6" s="142"/>
      <c r="K6" s="142"/>
      <c r="L6" s="142"/>
      <c r="M6" s="142"/>
    </row>
    <row r="7" spans="1:13" x14ac:dyDescent="0.25">
      <c r="A7" s="318" t="s">
        <v>82</v>
      </c>
      <c r="B7" s="318"/>
      <c r="C7" s="127"/>
      <c r="D7" s="82"/>
      <c r="E7" s="82"/>
      <c r="F7" s="82"/>
      <c r="G7" s="83"/>
      <c r="H7" s="84">
        <f>H6</f>
        <v>1713.5</v>
      </c>
      <c r="I7" s="82"/>
      <c r="J7" s="142"/>
      <c r="K7" s="143"/>
      <c r="L7" s="143"/>
      <c r="M7" s="142"/>
    </row>
    <row r="8" spans="1:13" x14ac:dyDescent="0.25">
      <c r="A8" s="76" t="s">
        <v>76</v>
      </c>
      <c r="B8" s="96"/>
      <c r="C8" s="319" t="s">
        <v>118</v>
      </c>
      <c r="D8" s="320"/>
      <c r="E8" s="320"/>
      <c r="F8" s="320"/>
      <c r="G8" s="320"/>
      <c r="H8" s="320"/>
      <c r="I8" s="321"/>
      <c r="J8" s="142"/>
      <c r="K8" s="142"/>
      <c r="L8" s="142"/>
      <c r="M8" s="142"/>
    </row>
    <row r="9" spans="1:13" ht="21.75" customHeight="1" x14ac:dyDescent="0.25">
      <c r="A9" s="76" t="s">
        <v>77</v>
      </c>
      <c r="B9" s="78"/>
      <c r="C9" s="322"/>
      <c r="D9" s="323"/>
      <c r="E9" s="323"/>
      <c r="F9" s="323"/>
      <c r="G9" s="323"/>
      <c r="H9" s="323"/>
      <c r="I9" s="324"/>
      <c r="J9" s="142"/>
      <c r="K9" s="142"/>
      <c r="L9" s="142"/>
      <c r="M9" s="142"/>
    </row>
    <row r="10" spans="1:13" x14ac:dyDescent="0.25">
      <c r="A10" s="325" t="s">
        <v>107</v>
      </c>
      <c r="B10" s="325"/>
      <c r="C10" s="325" t="s">
        <v>78</v>
      </c>
      <c r="D10" s="325" t="s">
        <v>84</v>
      </c>
      <c r="E10" s="325" t="s">
        <v>85</v>
      </c>
      <c r="F10" s="325" t="s">
        <v>86</v>
      </c>
      <c r="G10" s="325"/>
      <c r="H10" s="325" t="s">
        <v>82</v>
      </c>
      <c r="I10" s="325"/>
      <c r="J10" s="142"/>
      <c r="K10" s="142"/>
      <c r="L10" s="142"/>
      <c r="M10" s="142"/>
    </row>
    <row r="11" spans="1:13" x14ac:dyDescent="0.25">
      <c r="A11" s="325"/>
      <c r="B11" s="325"/>
      <c r="C11" s="325"/>
      <c r="D11" s="325"/>
      <c r="E11" s="325"/>
      <c r="F11" s="325"/>
      <c r="G11" s="325"/>
      <c r="H11" s="325"/>
      <c r="I11" s="325"/>
      <c r="J11" s="142"/>
      <c r="K11" s="142"/>
      <c r="L11" s="142"/>
      <c r="M11" s="142"/>
    </row>
    <row r="12" spans="1:13" ht="23.25" customHeight="1" x14ac:dyDescent="0.25">
      <c r="A12" s="328" t="s">
        <v>108</v>
      </c>
      <c r="B12" s="329"/>
      <c r="C12" s="79"/>
      <c r="D12" s="95"/>
      <c r="E12" s="95"/>
      <c r="F12" s="95"/>
      <c r="G12" s="95"/>
      <c r="H12" s="79"/>
      <c r="I12" s="95"/>
      <c r="J12" s="142"/>
      <c r="K12" s="142"/>
      <c r="L12" s="142"/>
      <c r="M12" s="142"/>
    </row>
    <row r="13" spans="1:13" x14ac:dyDescent="0.25">
      <c r="A13" s="316" t="s">
        <v>99</v>
      </c>
      <c r="B13" s="317"/>
      <c r="C13" s="79" t="s">
        <v>59</v>
      </c>
      <c r="D13" s="79">
        <f>F6</f>
        <v>1713.5</v>
      </c>
      <c r="E13" s="95">
        <v>0.1</v>
      </c>
      <c r="F13" s="95">
        <f>D13*E13</f>
        <v>171.35000000000002</v>
      </c>
      <c r="G13" s="95"/>
      <c r="H13" s="79">
        <f>F13</f>
        <v>171.35000000000002</v>
      </c>
      <c r="I13" s="95"/>
      <c r="J13" s="142"/>
      <c r="K13" s="142"/>
      <c r="L13" s="142"/>
      <c r="M13" s="142"/>
    </row>
    <row r="14" spans="1:13" x14ac:dyDescent="0.25">
      <c r="A14" s="325" t="s">
        <v>82</v>
      </c>
      <c r="B14" s="325"/>
      <c r="C14" s="122"/>
      <c r="D14" s="83"/>
      <c r="E14" s="83"/>
      <c r="F14" s="83"/>
      <c r="G14" s="83"/>
      <c r="H14" s="84">
        <f>H13</f>
        <v>171.35000000000002</v>
      </c>
      <c r="I14" s="83"/>
      <c r="J14" s="142"/>
      <c r="K14" s="143"/>
      <c r="L14" s="143"/>
      <c r="M14" s="142"/>
    </row>
    <row r="15" spans="1:13" x14ac:dyDescent="0.25">
      <c r="A15" s="112" t="s">
        <v>76</v>
      </c>
      <c r="B15" s="112"/>
      <c r="C15" s="334" t="s">
        <v>69</v>
      </c>
      <c r="D15" s="335"/>
      <c r="E15" s="335"/>
      <c r="F15" s="335"/>
      <c r="G15" s="335"/>
      <c r="H15" s="335"/>
      <c r="I15" s="336"/>
      <c r="J15" s="142"/>
      <c r="K15" s="142"/>
      <c r="L15" s="142"/>
      <c r="M15" s="142"/>
    </row>
    <row r="16" spans="1:13" x14ac:dyDescent="0.25">
      <c r="A16" s="112" t="s">
        <v>77</v>
      </c>
      <c r="B16" s="113"/>
      <c r="C16" s="337"/>
      <c r="D16" s="338"/>
      <c r="E16" s="338"/>
      <c r="F16" s="338"/>
      <c r="G16" s="338"/>
      <c r="H16" s="338"/>
      <c r="I16" s="339"/>
      <c r="J16" s="142"/>
      <c r="K16" s="142"/>
      <c r="L16" s="142"/>
      <c r="M16" s="142"/>
    </row>
    <row r="17" spans="1:13" x14ac:dyDescent="0.25">
      <c r="A17" s="325" t="s">
        <v>107</v>
      </c>
      <c r="B17" s="325"/>
      <c r="C17" s="325" t="s">
        <v>78</v>
      </c>
      <c r="D17" s="325" t="s">
        <v>84</v>
      </c>
      <c r="E17" s="325" t="s">
        <v>85</v>
      </c>
      <c r="F17" s="325" t="s">
        <v>86</v>
      </c>
      <c r="G17" s="325" t="s">
        <v>87</v>
      </c>
      <c r="H17" s="325" t="s">
        <v>82</v>
      </c>
      <c r="I17" s="325"/>
      <c r="J17" s="142"/>
      <c r="K17" s="142"/>
      <c r="L17" s="142"/>
      <c r="M17" s="142"/>
    </row>
    <row r="18" spans="1:13" ht="24" customHeight="1" x14ac:dyDescent="0.25">
      <c r="A18" s="325"/>
      <c r="B18" s="325"/>
      <c r="C18" s="325"/>
      <c r="D18" s="325"/>
      <c r="E18" s="325"/>
      <c r="F18" s="325"/>
      <c r="G18" s="325"/>
      <c r="H18" s="325"/>
      <c r="I18" s="325"/>
      <c r="J18" s="142"/>
      <c r="K18" s="142"/>
      <c r="L18" s="142"/>
      <c r="M18" s="142"/>
    </row>
    <row r="19" spans="1:13" ht="30" customHeight="1" x14ac:dyDescent="0.25">
      <c r="A19" s="328" t="s">
        <v>88</v>
      </c>
      <c r="B19" s="329"/>
      <c r="C19" s="79"/>
      <c r="D19" s="95"/>
      <c r="E19" s="85"/>
      <c r="F19" s="95"/>
      <c r="G19" s="95"/>
      <c r="H19" s="79"/>
      <c r="I19" s="95"/>
      <c r="J19" s="142"/>
      <c r="K19" s="142"/>
      <c r="L19" s="142"/>
      <c r="M19" s="142"/>
    </row>
    <row r="20" spans="1:13" x14ac:dyDescent="0.25">
      <c r="A20" s="316" t="s">
        <v>99</v>
      </c>
      <c r="B20" s="317"/>
      <c r="C20" s="79" t="s">
        <v>74</v>
      </c>
      <c r="D20" s="97">
        <f>H7</f>
        <v>1713.5</v>
      </c>
      <c r="E20" s="85">
        <v>0.1</v>
      </c>
      <c r="F20" s="95">
        <f>D20*E20</f>
        <v>171.35000000000002</v>
      </c>
      <c r="G20" s="95">
        <v>0.3</v>
      </c>
      <c r="H20" s="79">
        <f>F20*G20</f>
        <v>51.405000000000008</v>
      </c>
      <c r="I20" s="97"/>
    </row>
    <row r="21" spans="1:13" x14ac:dyDescent="0.25">
      <c r="A21" s="330" t="s">
        <v>82</v>
      </c>
      <c r="B21" s="330"/>
      <c r="C21" s="126"/>
      <c r="D21" s="86"/>
      <c r="E21" s="86"/>
      <c r="F21" s="86"/>
      <c r="G21" s="86"/>
      <c r="H21" s="87">
        <f>H20</f>
        <v>51.405000000000008</v>
      </c>
      <c r="I21" s="86"/>
    </row>
    <row r="22" spans="1:13" x14ac:dyDescent="0.25">
      <c r="A22" s="331" t="s">
        <v>89</v>
      </c>
      <c r="B22" s="332"/>
      <c r="C22" s="332"/>
      <c r="D22" s="332"/>
      <c r="E22" s="332"/>
      <c r="F22" s="332"/>
      <c r="G22" s="332"/>
      <c r="H22" s="332"/>
      <c r="I22" s="333"/>
    </row>
    <row r="23" spans="1:13" x14ac:dyDescent="0.25">
      <c r="A23" s="112" t="s">
        <v>76</v>
      </c>
      <c r="B23" s="112"/>
      <c r="C23" s="334" t="s">
        <v>109</v>
      </c>
      <c r="D23" s="335"/>
      <c r="E23" s="335"/>
      <c r="F23" s="335"/>
      <c r="G23" s="335"/>
      <c r="H23" s="335"/>
      <c r="I23" s="336"/>
    </row>
    <row r="24" spans="1:13" x14ac:dyDescent="0.25">
      <c r="A24" s="112" t="s">
        <v>77</v>
      </c>
      <c r="B24" s="113"/>
      <c r="C24" s="337"/>
      <c r="D24" s="338"/>
      <c r="E24" s="338"/>
      <c r="F24" s="338"/>
      <c r="G24" s="338"/>
      <c r="H24" s="338"/>
      <c r="I24" s="339"/>
    </row>
    <row r="25" spans="1:13" x14ac:dyDescent="0.25">
      <c r="A25" s="325" t="s">
        <v>107</v>
      </c>
      <c r="B25" s="325"/>
      <c r="C25" s="325" t="s">
        <v>78</v>
      </c>
      <c r="D25" s="325" t="s">
        <v>79</v>
      </c>
      <c r="E25" s="325" t="s">
        <v>80</v>
      </c>
      <c r="F25" s="325" t="s">
        <v>81</v>
      </c>
      <c r="G25" s="325"/>
      <c r="H25" s="325" t="s">
        <v>82</v>
      </c>
      <c r="I25" s="325"/>
    </row>
    <row r="26" spans="1:13" x14ac:dyDescent="0.25">
      <c r="A26" s="325"/>
      <c r="B26" s="325"/>
      <c r="C26" s="325"/>
      <c r="D26" s="325"/>
      <c r="E26" s="325"/>
      <c r="F26" s="325"/>
      <c r="G26" s="325"/>
      <c r="H26" s="325"/>
      <c r="I26" s="325"/>
    </row>
    <row r="27" spans="1:13" ht="23.25" customHeight="1" x14ac:dyDescent="0.25">
      <c r="A27" s="353" t="s">
        <v>90</v>
      </c>
      <c r="B27" s="353"/>
      <c r="C27" s="79"/>
      <c r="D27" s="95"/>
      <c r="E27" s="85"/>
      <c r="F27" s="95"/>
      <c r="G27" s="95"/>
      <c r="H27" s="79"/>
      <c r="I27" s="95"/>
    </row>
    <row r="28" spans="1:13" x14ac:dyDescent="0.25">
      <c r="A28" s="316" t="s">
        <v>99</v>
      </c>
      <c r="B28" s="317"/>
      <c r="C28" s="79" t="s">
        <v>58</v>
      </c>
      <c r="D28" s="95">
        <f>D6-2-0.6-0.3</f>
        <v>12</v>
      </c>
      <c r="E28" s="85">
        <f>E6</f>
        <v>115</v>
      </c>
      <c r="F28" s="95">
        <f>E28*D28</f>
        <v>1380</v>
      </c>
      <c r="G28" s="97"/>
      <c r="H28" s="99">
        <f>E28*D28</f>
        <v>1380</v>
      </c>
      <c r="I28" s="97"/>
    </row>
    <row r="29" spans="1:13" ht="23.25" customHeight="1" x14ac:dyDescent="0.25">
      <c r="A29" s="393" t="s">
        <v>126</v>
      </c>
      <c r="B29" s="317"/>
      <c r="C29" s="99" t="s">
        <v>58</v>
      </c>
      <c r="D29" s="97">
        <v>0</v>
      </c>
      <c r="E29" s="120">
        <v>0</v>
      </c>
      <c r="F29" s="95">
        <f>E29*D29</f>
        <v>0</v>
      </c>
      <c r="G29" s="97"/>
      <c r="H29" s="99">
        <f>F29</f>
        <v>0</v>
      </c>
      <c r="I29" s="97"/>
    </row>
    <row r="30" spans="1:13" ht="24" customHeight="1" x14ac:dyDescent="0.25">
      <c r="A30" s="393" t="s">
        <v>125</v>
      </c>
      <c r="B30" s="317"/>
      <c r="C30" s="99" t="s">
        <v>58</v>
      </c>
      <c r="D30" s="97">
        <v>2</v>
      </c>
      <c r="E30" s="120">
        <v>11</v>
      </c>
      <c r="F30" s="95">
        <f>E30*D30</f>
        <v>22</v>
      </c>
      <c r="G30" s="97"/>
      <c r="H30" s="99">
        <f>F30</f>
        <v>22</v>
      </c>
      <c r="I30" s="97"/>
    </row>
    <row r="31" spans="1:13" ht="20.25" customHeight="1" x14ac:dyDescent="0.25">
      <c r="A31" s="393" t="s">
        <v>127</v>
      </c>
      <c r="B31" s="317"/>
      <c r="C31" s="99" t="s">
        <v>58</v>
      </c>
      <c r="D31" s="97"/>
      <c r="E31" s="120"/>
      <c r="F31" s="95">
        <f>E31*D31</f>
        <v>0</v>
      </c>
      <c r="G31" s="97"/>
      <c r="H31" s="99">
        <f>F31</f>
        <v>0</v>
      </c>
      <c r="I31" s="97"/>
    </row>
    <row r="32" spans="1:13" ht="13.8" thickBot="1" x14ac:dyDescent="0.3">
      <c r="A32" s="391" t="s">
        <v>82</v>
      </c>
      <c r="B32" s="392"/>
      <c r="C32" s="125"/>
      <c r="D32" s="88"/>
      <c r="E32" s="88"/>
      <c r="F32" s="88"/>
      <c r="G32" s="88"/>
      <c r="H32" s="89">
        <f>SUM(H28:H31)</f>
        <v>1402</v>
      </c>
      <c r="I32" s="88"/>
    </row>
    <row r="33" spans="1:9" x14ac:dyDescent="0.25">
      <c r="A33" s="118" t="s">
        <v>76</v>
      </c>
      <c r="B33" s="118"/>
      <c r="C33" s="355" t="s">
        <v>130</v>
      </c>
      <c r="D33" s="356"/>
      <c r="E33" s="356"/>
      <c r="F33" s="356"/>
      <c r="G33" s="356"/>
      <c r="H33" s="356"/>
      <c r="I33" s="357"/>
    </row>
    <row r="34" spans="1:9" ht="19.5" customHeight="1" x14ac:dyDescent="0.25">
      <c r="A34" s="118" t="s">
        <v>77</v>
      </c>
      <c r="B34" s="119"/>
      <c r="C34" s="358"/>
      <c r="D34" s="359"/>
      <c r="E34" s="359"/>
      <c r="F34" s="359"/>
      <c r="G34" s="359"/>
      <c r="H34" s="359"/>
      <c r="I34" s="360"/>
    </row>
    <row r="35" spans="1:9" x14ac:dyDescent="0.25">
      <c r="A35" s="354" t="s">
        <v>107</v>
      </c>
      <c r="B35" s="354"/>
      <c r="C35" s="354" t="s">
        <v>78</v>
      </c>
      <c r="D35" s="354" t="s">
        <v>80</v>
      </c>
      <c r="E35" s="354"/>
      <c r="F35" s="354"/>
      <c r="G35" s="325"/>
      <c r="H35" s="325" t="s">
        <v>82</v>
      </c>
      <c r="I35" s="325"/>
    </row>
    <row r="36" spans="1:9" x14ac:dyDescent="0.25">
      <c r="A36" s="354"/>
      <c r="B36" s="354"/>
      <c r="C36" s="354"/>
      <c r="D36" s="354"/>
      <c r="E36" s="354"/>
      <c r="F36" s="354"/>
      <c r="G36" s="325"/>
      <c r="H36" s="325"/>
      <c r="I36" s="325"/>
    </row>
    <row r="37" spans="1:9" x14ac:dyDescent="0.25">
      <c r="A37" s="343" t="s">
        <v>94</v>
      </c>
      <c r="B37" s="343"/>
      <c r="C37" s="66"/>
      <c r="D37" s="71"/>
      <c r="E37" s="68"/>
      <c r="F37" s="71"/>
      <c r="G37" s="71"/>
      <c r="H37" s="66"/>
      <c r="I37" s="71"/>
    </row>
    <row r="38" spans="1:9" ht="13.8" thickBot="1" x14ac:dyDescent="0.3">
      <c r="A38" s="344" t="s">
        <v>99</v>
      </c>
      <c r="B38" s="345"/>
      <c r="C38" s="66" t="s">
        <v>45</v>
      </c>
      <c r="D38" s="74">
        <v>0</v>
      </c>
      <c r="E38" s="73"/>
      <c r="F38" s="74">
        <f>E38+D38</f>
        <v>0</v>
      </c>
      <c r="G38" s="74"/>
      <c r="H38" s="72">
        <f>F38</f>
        <v>0</v>
      </c>
      <c r="I38" s="74"/>
    </row>
    <row r="39" spans="1:9" x14ac:dyDescent="0.25">
      <c r="A39" s="114" t="s">
        <v>76</v>
      </c>
      <c r="B39" s="114"/>
      <c r="C39" s="346" t="s">
        <v>91</v>
      </c>
      <c r="D39" s="347"/>
      <c r="E39" s="347"/>
      <c r="F39" s="347"/>
      <c r="G39" s="347"/>
      <c r="H39" s="347"/>
      <c r="I39" s="348"/>
    </row>
    <row r="40" spans="1:9" x14ac:dyDescent="0.25">
      <c r="A40" s="112" t="s">
        <v>77</v>
      </c>
      <c r="B40" s="113"/>
      <c r="C40" s="349"/>
      <c r="D40" s="350"/>
      <c r="E40" s="350"/>
      <c r="F40" s="350"/>
      <c r="G40" s="350"/>
      <c r="H40" s="350"/>
      <c r="I40" s="351"/>
    </row>
    <row r="41" spans="1:9" x14ac:dyDescent="0.25">
      <c r="A41" s="325" t="s">
        <v>107</v>
      </c>
      <c r="B41" s="325"/>
      <c r="C41" s="325" t="s">
        <v>78</v>
      </c>
      <c r="D41" s="325" t="s">
        <v>84</v>
      </c>
      <c r="E41" s="325" t="s">
        <v>85</v>
      </c>
      <c r="F41" s="325" t="s">
        <v>86</v>
      </c>
      <c r="G41" s="325" t="s">
        <v>87</v>
      </c>
      <c r="H41" s="325" t="s">
        <v>82</v>
      </c>
      <c r="I41" s="325"/>
    </row>
    <row r="42" spans="1:9" x14ac:dyDescent="0.25">
      <c r="A42" s="325"/>
      <c r="B42" s="325"/>
      <c r="C42" s="325"/>
      <c r="D42" s="325"/>
      <c r="E42" s="325"/>
      <c r="F42" s="325"/>
      <c r="G42" s="325"/>
      <c r="H42" s="325"/>
      <c r="I42" s="325"/>
    </row>
    <row r="43" spans="1:9" ht="24.75" customHeight="1" x14ac:dyDescent="0.25">
      <c r="A43" s="353" t="s">
        <v>88</v>
      </c>
      <c r="B43" s="353"/>
      <c r="C43" s="79"/>
      <c r="D43" s="95"/>
      <c r="E43" s="85"/>
      <c r="F43" s="101"/>
      <c r="G43" s="95"/>
      <c r="H43" s="79"/>
      <c r="I43" s="95"/>
    </row>
    <row r="44" spans="1:9" x14ac:dyDescent="0.25">
      <c r="A44" s="316" t="s">
        <v>99</v>
      </c>
      <c r="B44" s="317"/>
      <c r="C44" s="79" t="s">
        <v>74</v>
      </c>
      <c r="D44" s="97">
        <f>H32</f>
        <v>1402</v>
      </c>
      <c r="E44" s="85">
        <v>0.06</v>
      </c>
      <c r="F44" s="101">
        <f>D44*E44</f>
        <v>84.11999999999999</v>
      </c>
      <c r="G44" s="95">
        <v>3.1</v>
      </c>
      <c r="H44" s="79">
        <f>G44*F44</f>
        <v>260.77199999999999</v>
      </c>
      <c r="I44" s="97"/>
    </row>
    <row r="45" spans="1:9" x14ac:dyDescent="0.25">
      <c r="A45" s="325" t="s">
        <v>82</v>
      </c>
      <c r="B45" s="325"/>
      <c r="C45" s="122"/>
      <c r="D45" s="83"/>
      <c r="E45" s="83"/>
      <c r="F45" s="83"/>
      <c r="G45" s="83"/>
      <c r="H45" s="84">
        <f>ROUND(H44,2)</f>
        <v>260.77</v>
      </c>
      <c r="I45" s="83"/>
    </row>
    <row r="46" spans="1:9" x14ac:dyDescent="0.25">
      <c r="A46" s="340" t="s">
        <v>92</v>
      </c>
      <c r="B46" s="341"/>
      <c r="C46" s="341"/>
      <c r="D46" s="341"/>
      <c r="E46" s="341"/>
      <c r="F46" s="341"/>
      <c r="G46" s="341"/>
      <c r="H46" s="341"/>
      <c r="I46" s="342"/>
    </row>
    <row r="47" spans="1:9" x14ac:dyDescent="0.25">
      <c r="A47" s="90" t="s">
        <v>76</v>
      </c>
      <c r="B47" s="90"/>
      <c r="C47" s="367" t="s">
        <v>93</v>
      </c>
      <c r="D47" s="368"/>
      <c r="E47" s="368"/>
      <c r="F47" s="368"/>
      <c r="G47" s="368"/>
      <c r="H47" s="368"/>
      <c r="I47" s="369"/>
    </row>
    <row r="48" spans="1:9" x14ac:dyDescent="0.25">
      <c r="A48" s="90" t="s">
        <v>77</v>
      </c>
      <c r="B48" s="91"/>
      <c r="C48" s="370"/>
      <c r="D48" s="371"/>
      <c r="E48" s="371"/>
      <c r="F48" s="371"/>
      <c r="G48" s="371"/>
      <c r="H48" s="371"/>
      <c r="I48" s="372"/>
    </row>
    <row r="49" spans="1:9" x14ac:dyDescent="0.25">
      <c r="A49" s="354" t="s">
        <v>107</v>
      </c>
      <c r="B49" s="354"/>
      <c r="C49" s="354" t="s">
        <v>78</v>
      </c>
      <c r="D49" s="354" t="s">
        <v>96</v>
      </c>
      <c r="E49" s="354" t="s">
        <v>97</v>
      </c>
      <c r="F49" s="354" t="s">
        <v>98</v>
      </c>
      <c r="G49" s="325"/>
      <c r="H49" s="325" t="s">
        <v>82</v>
      </c>
      <c r="I49" s="325"/>
    </row>
    <row r="50" spans="1:9" x14ac:dyDescent="0.25">
      <c r="A50" s="354"/>
      <c r="B50" s="354"/>
      <c r="C50" s="354"/>
      <c r="D50" s="354"/>
      <c r="E50" s="354"/>
      <c r="F50" s="354"/>
      <c r="G50" s="325"/>
      <c r="H50" s="325"/>
      <c r="I50" s="325"/>
    </row>
    <row r="51" spans="1:9" x14ac:dyDescent="0.25">
      <c r="A51" s="343" t="s">
        <v>94</v>
      </c>
      <c r="B51" s="343"/>
      <c r="C51" s="66"/>
      <c r="D51" s="71"/>
      <c r="E51" s="68"/>
      <c r="F51" s="71"/>
      <c r="G51" s="71"/>
      <c r="H51" s="66"/>
      <c r="I51" s="71"/>
    </row>
    <row r="52" spans="1:9" x14ac:dyDescent="0.25">
      <c r="A52" s="344" t="s">
        <v>99</v>
      </c>
      <c r="B52" s="345"/>
      <c r="C52" s="66" t="s">
        <v>45</v>
      </c>
      <c r="D52" s="74">
        <f>100.3-4.5</f>
        <v>95.8</v>
      </c>
      <c r="E52" s="73">
        <f>100.3-4.5</f>
        <v>95.8</v>
      </c>
      <c r="F52" s="74">
        <f>E52+D52</f>
        <v>191.6</v>
      </c>
      <c r="G52" s="74"/>
      <c r="H52" s="72">
        <f>F52</f>
        <v>191.6</v>
      </c>
      <c r="I52" s="74"/>
    </row>
    <row r="53" spans="1:9" x14ac:dyDescent="0.25">
      <c r="A53" s="361" t="s">
        <v>82</v>
      </c>
      <c r="B53" s="361"/>
      <c r="C53" s="124"/>
      <c r="D53" s="69"/>
      <c r="E53" s="69"/>
      <c r="F53" s="69"/>
      <c r="G53" s="69"/>
      <c r="H53" s="70">
        <f>H52</f>
        <v>191.6</v>
      </c>
      <c r="I53" s="69"/>
    </row>
    <row r="54" spans="1:9" x14ac:dyDescent="0.25">
      <c r="A54" s="116" t="s">
        <v>76</v>
      </c>
      <c r="B54" s="116"/>
      <c r="C54" s="334" t="s">
        <v>110</v>
      </c>
      <c r="D54" s="362"/>
      <c r="E54" s="362"/>
      <c r="F54" s="362"/>
      <c r="G54" s="362"/>
      <c r="H54" s="362"/>
      <c r="I54" s="363"/>
    </row>
    <row r="55" spans="1:9" ht="19.5" customHeight="1" x14ac:dyDescent="0.25">
      <c r="A55" s="116" t="s">
        <v>77</v>
      </c>
      <c r="B55" s="117"/>
      <c r="C55" s="364"/>
      <c r="D55" s="365"/>
      <c r="E55" s="365"/>
      <c r="F55" s="365"/>
      <c r="G55" s="365"/>
      <c r="H55" s="365"/>
      <c r="I55" s="366"/>
    </row>
    <row r="56" spans="1:9" x14ac:dyDescent="0.25">
      <c r="A56" s="354" t="s">
        <v>107</v>
      </c>
      <c r="B56" s="354"/>
      <c r="C56" s="354" t="s">
        <v>78</v>
      </c>
      <c r="D56" s="354" t="s">
        <v>96</v>
      </c>
      <c r="E56" s="354" t="s">
        <v>97</v>
      </c>
      <c r="F56" s="354" t="s">
        <v>98</v>
      </c>
      <c r="G56" s="325"/>
      <c r="H56" s="325" t="s">
        <v>82</v>
      </c>
      <c r="I56" s="325"/>
    </row>
    <row r="57" spans="1:9" x14ac:dyDescent="0.25">
      <c r="A57" s="354"/>
      <c r="B57" s="354"/>
      <c r="C57" s="354"/>
      <c r="D57" s="354"/>
      <c r="E57" s="354"/>
      <c r="F57" s="354"/>
      <c r="G57" s="325"/>
      <c r="H57" s="325"/>
      <c r="I57" s="325"/>
    </row>
    <row r="58" spans="1:9" ht="21.75" customHeight="1" x14ac:dyDescent="0.25">
      <c r="A58" s="316" t="s">
        <v>95</v>
      </c>
      <c r="B58" s="317"/>
      <c r="C58" s="66"/>
      <c r="D58" s="71"/>
      <c r="E58" s="68"/>
      <c r="F58" s="71"/>
      <c r="G58" s="71"/>
      <c r="H58" s="66"/>
      <c r="I58" s="71"/>
    </row>
    <row r="59" spans="1:9" x14ac:dyDescent="0.25">
      <c r="A59" s="344" t="s">
        <v>99</v>
      </c>
      <c r="B59" s="345"/>
      <c r="C59" s="66" t="s">
        <v>45</v>
      </c>
      <c r="D59" s="74">
        <v>105.46</v>
      </c>
      <c r="E59" s="74">
        <v>109.38</v>
      </c>
      <c r="F59" s="74">
        <f>D59+E59</f>
        <v>214.83999999999997</v>
      </c>
      <c r="G59" s="74"/>
      <c r="H59" s="72">
        <f>F59</f>
        <v>214.83999999999997</v>
      </c>
      <c r="I59" s="74"/>
    </row>
    <row r="60" spans="1:9" x14ac:dyDescent="0.25">
      <c r="A60" s="361" t="s">
        <v>82</v>
      </c>
      <c r="B60" s="361"/>
      <c r="C60" s="124"/>
      <c r="D60" s="69"/>
      <c r="E60" s="69"/>
      <c r="F60" s="69"/>
      <c r="G60" s="69"/>
      <c r="H60" s="70">
        <f>H59</f>
        <v>214.83999999999997</v>
      </c>
      <c r="I60" s="69"/>
    </row>
    <row r="61" spans="1:9" x14ac:dyDescent="0.25">
      <c r="A61" s="373" t="s">
        <v>100</v>
      </c>
      <c r="B61" s="374"/>
      <c r="C61" s="374"/>
      <c r="D61" s="374"/>
      <c r="E61" s="374"/>
      <c r="F61" s="374"/>
      <c r="G61" s="374"/>
      <c r="H61" s="374"/>
      <c r="I61" s="375"/>
    </row>
    <row r="62" spans="1:9" x14ac:dyDescent="0.25">
      <c r="A62" s="105" t="s">
        <v>76</v>
      </c>
      <c r="B62" s="105"/>
      <c r="C62" s="376" t="s">
        <v>111</v>
      </c>
      <c r="D62" s="377"/>
      <c r="E62" s="377"/>
      <c r="F62" s="377"/>
      <c r="G62" s="377"/>
      <c r="H62" s="377"/>
      <c r="I62" s="378"/>
    </row>
    <row r="63" spans="1:9" x14ac:dyDescent="0.25">
      <c r="A63" s="105" t="s">
        <v>77</v>
      </c>
      <c r="B63" s="106">
        <v>94993</v>
      </c>
      <c r="C63" s="379"/>
      <c r="D63" s="380"/>
      <c r="E63" s="380"/>
      <c r="F63" s="380"/>
      <c r="G63" s="380"/>
      <c r="H63" s="380"/>
      <c r="I63" s="381"/>
    </row>
    <row r="64" spans="1:9" x14ac:dyDescent="0.25">
      <c r="A64" s="352" t="s">
        <v>107</v>
      </c>
      <c r="B64" s="352"/>
      <c r="C64" s="352" t="s">
        <v>78</v>
      </c>
      <c r="D64" s="352" t="s">
        <v>80</v>
      </c>
      <c r="E64" s="352" t="s">
        <v>79</v>
      </c>
      <c r="F64" s="352" t="s">
        <v>85</v>
      </c>
      <c r="G64" s="352" t="s">
        <v>86</v>
      </c>
      <c r="H64" s="352" t="s">
        <v>82</v>
      </c>
      <c r="I64" s="352"/>
    </row>
    <row r="65" spans="1:9" x14ac:dyDescent="0.25">
      <c r="A65" s="352"/>
      <c r="B65" s="352"/>
      <c r="C65" s="352"/>
      <c r="D65" s="352"/>
      <c r="E65" s="352"/>
      <c r="F65" s="352"/>
      <c r="G65" s="352"/>
      <c r="H65" s="352"/>
      <c r="I65" s="352"/>
    </row>
    <row r="66" spans="1:9" ht="22.5" customHeight="1" x14ac:dyDescent="0.25">
      <c r="A66" s="382" t="s">
        <v>101</v>
      </c>
      <c r="B66" s="382"/>
      <c r="C66" s="107"/>
      <c r="D66" s="108"/>
      <c r="E66" s="109"/>
      <c r="F66" s="110"/>
      <c r="G66" s="108"/>
      <c r="H66" s="107"/>
      <c r="I66" s="108"/>
    </row>
    <row r="67" spans="1:9" x14ac:dyDescent="0.25">
      <c r="A67" s="326" t="s">
        <v>99</v>
      </c>
      <c r="B67" s="327"/>
      <c r="C67" s="107" t="s">
        <v>59</v>
      </c>
      <c r="D67" s="108">
        <f>E59+D59</f>
        <v>214.83999999999997</v>
      </c>
      <c r="E67" s="109">
        <v>1.5</v>
      </c>
      <c r="F67" s="110">
        <v>0.05</v>
      </c>
      <c r="G67" s="108">
        <f>D67*E67*F67</f>
        <v>16.113</v>
      </c>
      <c r="H67" s="107">
        <f>D67*E67*F67</f>
        <v>16.113</v>
      </c>
      <c r="I67" s="111"/>
    </row>
    <row r="68" spans="1:9" x14ac:dyDescent="0.25">
      <c r="A68" s="326" t="s">
        <v>133</v>
      </c>
      <c r="B68" s="327"/>
      <c r="C68" s="107" t="s">
        <v>59</v>
      </c>
      <c r="D68" s="108">
        <v>2</v>
      </c>
      <c r="E68" s="109">
        <v>4.5</v>
      </c>
      <c r="F68" s="110">
        <v>0.05</v>
      </c>
      <c r="G68" s="108">
        <f>D68*E68*F68</f>
        <v>0.45</v>
      </c>
      <c r="H68" s="107">
        <f>D68*E68*F68</f>
        <v>0.45</v>
      </c>
      <c r="I68" s="111"/>
    </row>
    <row r="69" spans="1:9" x14ac:dyDescent="0.25">
      <c r="A69" s="383" t="s">
        <v>82</v>
      </c>
      <c r="B69" s="383"/>
      <c r="C69" s="123"/>
      <c r="D69" s="103"/>
      <c r="E69" s="102"/>
      <c r="F69" s="102"/>
      <c r="G69" s="102"/>
      <c r="H69" s="67">
        <f>SUM(H67:H68)</f>
        <v>16.562999999999999</v>
      </c>
      <c r="I69" s="104"/>
    </row>
    <row r="70" spans="1:9" x14ac:dyDescent="0.25">
      <c r="A70" s="112" t="s">
        <v>76</v>
      </c>
      <c r="B70" s="112"/>
      <c r="C70" s="334" t="s">
        <v>63</v>
      </c>
      <c r="D70" s="384"/>
      <c r="E70" s="384"/>
      <c r="F70" s="384"/>
      <c r="G70" s="384"/>
      <c r="H70" s="384"/>
      <c r="I70" s="385"/>
    </row>
    <row r="71" spans="1:9" x14ac:dyDescent="0.25">
      <c r="A71" s="112" t="s">
        <v>77</v>
      </c>
      <c r="B71" s="115"/>
      <c r="C71" s="386"/>
      <c r="D71" s="387"/>
      <c r="E71" s="387"/>
      <c r="F71" s="387"/>
      <c r="G71" s="387"/>
      <c r="H71" s="387"/>
      <c r="I71" s="388"/>
    </row>
    <row r="72" spans="1:9" x14ac:dyDescent="0.25">
      <c r="A72" s="352" t="s">
        <v>107</v>
      </c>
      <c r="B72" s="352"/>
      <c r="C72" s="352" t="s">
        <v>78</v>
      </c>
      <c r="D72" s="352" t="s">
        <v>80</v>
      </c>
      <c r="E72" s="352" t="s">
        <v>79</v>
      </c>
      <c r="F72" s="352" t="s">
        <v>103</v>
      </c>
      <c r="G72" s="352"/>
      <c r="H72" s="352" t="s">
        <v>82</v>
      </c>
      <c r="I72" s="352"/>
    </row>
    <row r="73" spans="1:9" x14ac:dyDescent="0.25">
      <c r="A73" s="352"/>
      <c r="B73" s="352"/>
      <c r="C73" s="352"/>
      <c r="D73" s="352"/>
      <c r="E73" s="352"/>
      <c r="F73" s="352"/>
      <c r="G73" s="352"/>
      <c r="H73" s="352"/>
      <c r="I73" s="352"/>
    </row>
    <row r="74" spans="1:9" x14ac:dyDescent="0.25">
      <c r="A74" s="382" t="s">
        <v>102</v>
      </c>
      <c r="B74" s="382"/>
      <c r="C74" s="107"/>
      <c r="D74" s="108"/>
      <c r="E74" s="109"/>
      <c r="F74" s="110"/>
      <c r="G74" s="108"/>
      <c r="H74" s="107"/>
      <c r="I74" s="108"/>
    </row>
    <row r="75" spans="1:9" x14ac:dyDescent="0.25">
      <c r="A75" s="326" t="s">
        <v>99</v>
      </c>
      <c r="B75" s="327"/>
      <c r="C75" s="107" t="s">
        <v>58</v>
      </c>
      <c r="D75" s="108">
        <f>D59+E59</f>
        <v>214.83999999999997</v>
      </c>
      <c r="E75" s="109">
        <v>1.5</v>
      </c>
      <c r="F75" s="110">
        <f>D75*E75</f>
        <v>322.26</v>
      </c>
      <c r="G75" s="108"/>
      <c r="H75" s="107">
        <f>F75</f>
        <v>322.26</v>
      </c>
      <c r="I75" s="111"/>
    </row>
    <row r="76" spans="1:9" x14ac:dyDescent="0.25">
      <c r="A76" s="326" t="s">
        <v>134</v>
      </c>
      <c r="B76" s="327"/>
      <c r="C76" s="107" t="s">
        <v>124</v>
      </c>
      <c r="D76" s="108">
        <v>0</v>
      </c>
      <c r="E76" s="109">
        <v>0</v>
      </c>
      <c r="F76" s="110">
        <f>D76*E76</f>
        <v>0</v>
      </c>
      <c r="G76" s="108"/>
      <c r="H76" s="107"/>
      <c r="I76" s="111"/>
    </row>
    <row r="77" spans="1:9" x14ac:dyDescent="0.25">
      <c r="A77" s="383" t="s">
        <v>82</v>
      </c>
      <c r="B77" s="383"/>
      <c r="C77" s="123"/>
      <c r="D77" s="103"/>
      <c r="E77" s="102"/>
      <c r="F77" s="102"/>
      <c r="G77" s="102"/>
      <c r="H77" s="67">
        <f>H75</f>
        <v>322.26</v>
      </c>
      <c r="I77" s="104"/>
    </row>
    <row r="78" spans="1:9" ht="12.75" customHeight="1" x14ac:dyDescent="0.25">
      <c r="A78" s="112" t="s">
        <v>76</v>
      </c>
      <c r="B78" s="112"/>
      <c r="C78" s="355" t="s">
        <v>121</v>
      </c>
      <c r="D78" s="356"/>
      <c r="E78" s="356"/>
      <c r="F78" s="356"/>
      <c r="G78" s="356"/>
      <c r="H78" s="356"/>
      <c r="I78" s="357"/>
    </row>
    <row r="79" spans="1:9" ht="31.5" customHeight="1" x14ac:dyDescent="0.25">
      <c r="A79" s="112" t="s">
        <v>77</v>
      </c>
      <c r="B79" s="115" t="s">
        <v>65</v>
      </c>
      <c r="C79" s="358"/>
      <c r="D79" s="359"/>
      <c r="E79" s="359"/>
      <c r="F79" s="359"/>
      <c r="G79" s="359"/>
      <c r="H79" s="359"/>
      <c r="I79" s="360"/>
    </row>
    <row r="80" spans="1:9" x14ac:dyDescent="0.25">
      <c r="A80" s="352" t="s">
        <v>107</v>
      </c>
      <c r="B80" s="352"/>
      <c r="C80" s="352" t="s">
        <v>78</v>
      </c>
      <c r="D80" s="352" t="s">
        <v>80</v>
      </c>
      <c r="E80" s="352" t="s">
        <v>79</v>
      </c>
      <c r="F80" s="352" t="s">
        <v>103</v>
      </c>
      <c r="G80" s="352"/>
      <c r="H80" s="352" t="s">
        <v>82</v>
      </c>
      <c r="I80" s="352"/>
    </row>
    <row r="81" spans="1:9" x14ac:dyDescent="0.25">
      <c r="A81" s="352"/>
      <c r="B81" s="352"/>
      <c r="C81" s="352"/>
      <c r="D81" s="352"/>
      <c r="E81" s="352"/>
      <c r="F81" s="352"/>
      <c r="G81" s="352"/>
      <c r="H81" s="352"/>
      <c r="I81" s="352"/>
    </row>
    <row r="82" spans="1:9" x14ac:dyDescent="0.25">
      <c r="A82" s="382" t="s">
        <v>101</v>
      </c>
      <c r="B82" s="382"/>
      <c r="C82" s="107"/>
      <c r="D82" s="108"/>
      <c r="E82" s="109"/>
      <c r="F82" s="110"/>
      <c r="G82" s="108"/>
      <c r="H82" s="107"/>
      <c r="I82" s="108"/>
    </row>
    <row r="83" spans="1:9" x14ac:dyDescent="0.25">
      <c r="A83" s="326" t="s">
        <v>99</v>
      </c>
      <c r="B83" s="327"/>
      <c r="C83" s="107" t="s">
        <v>58</v>
      </c>
      <c r="D83" s="108">
        <f>(105.46-4.5-4.5)+(109.38-4.5-4.5)</f>
        <v>196.83999999999997</v>
      </c>
      <c r="E83" s="109">
        <v>0.4</v>
      </c>
      <c r="F83" s="110">
        <f>D83*E83</f>
        <v>78.73599999999999</v>
      </c>
      <c r="G83" s="108"/>
      <c r="H83" s="107">
        <f>F83</f>
        <v>78.73599999999999</v>
      </c>
      <c r="I83" s="111"/>
    </row>
    <row r="84" spans="1:9" x14ac:dyDescent="0.25">
      <c r="A84" s="383" t="s">
        <v>82</v>
      </c>
      <c r="B84" s="383"/>
      <c r="C84" s="123"/>
      <c r="D84" s="103"/>
      <c r="E84" s="102"/>
      <c r="F84" s="102"/>
      <c r="G84" s="102"/>
      <c r="H84" s="67">
        <f>H83</f>
        <v>78.73599999999999</v>
      </c>
      <c r="I84" s="104"/>
    </row>
    <row r="85" spans="1:9" x14ac:dyDescent="0.25">
      <c r="A85" s="118" t="s">
        <v>76</v>
      </c>
      <c r="B85" s="118"/>
      <c r="C85" s="355" t="s">
        <v>122</v>
      </c>
      <c r="D85" s="356"/>
      <c r="E85" s="356"/>
      <c r="F85" s="356"/>
      <c r="G85" s="356"/>
      <c r="H85" s="356"/>
      <c r="I85" s="357"/>
    </row>
    <row r="86" spans="1:9" ht="31.5" customHeight="1" x14ac:dyDescent="0.25">
      <c r="A86" s="118" t="s">
        <v>77</v>
      </c>
      <c r="B86" s="119" t="s">
        <v>65</v>
      </c>
      <c r="C86" s="358"/>
      <c r="D86" s="359"/>
      <c r="E86" s="359"/>
      <c r="F86" s="359"/>
      <c r="G86" s="359"/>
      <c r="H86" s="359"/>
      <c r="I86" s="360"/>
    </row>
    <row r="87" spans="1:9" x14ac:dyDescent="0.25">
      <c r="A87" s="352" t="s">
        <v>107</v>
      </c>
      <c r="B87" s="352"/>
      <c r="C87" s="352" t="s">
        <v>78</v>
      </c>
      <c r="D87" s="352" t="s">
        <v>104</v>
      </c>
      <c r="E87" s="352" t="s">
        <v>105</v>
      </c>
      <c r="F87" s="352" t="s">
        <v>103</v>
      </c>
      <c r="G87" s="352"/>
      <c r="H87" s="352" t="s">
        <v>82</v>
      </c>
      <c r="I87" s="352"/>
    </row>
    <row r="88" spans="1:9" x14ac:dyDescent="0.25">
      <c r="A88" s="352"/>
      <c r="B88" s="352"/>
      <c r="C88" s="352"/>
      <c r="D88" s="352"/>
      <c r="E88" s="352"/>
      <c r="F88" s="352"/>
      <c r="G88" s="352"/>
      <c r="H88" s="352"/>
      <c r="I88" s="352"/>
    </row>
    <row r="89" spans="1:9" x14ac:dyDescent="0.25">
      <c r="A89" s="382" t="s">
        <v>101</v>
      </c>
      <c r="B89" s="382"/>
      <c r="C89" s="107"/>
      <c r="D89" s="108"/>
      <c r="E89" s="109"/>
      <c r="F89" s="110"/>
      <c r="G89" s="108"/>
      <c r="H89" s="107"/>
      <c r="I89" s="108"/>
    </row>
    <row r="90" spans="1:9" x14ac:dyDescent="0.25">
      <c r="A90" s="326" t="s">
        <v>99</v>
      </c>
      <c r="B90" s="327"/>
      <c r="C90" s="107" t="s">
        <v>58</v>
      </c>
      <c r="D90" s="108">
        <f>4.5*0.4</f>
        <v>1.8</v>
      </c>
      <c r="E90" s="109">
        <v>4</v>
      </c>
      <c r="F90" s="110">
        <f>D90*E90</f>
        <v>7.2</v>
      </c>
      <c r="G90" s="108"/>
      <c r="H90" s="107">
        <f>F90</f>
        <v>7.2</v>
      </c>
      <c r="I90" s="111"/>
    </row>
    <row r="91" spans="1:9" x14ac:dyDescent="0.25">
      <c r="A91" s="389" t="s">
        <v>82</v>
      </c>
      <c r="B91" s="389"/>
      <c r="C91" s="128"/>
      <c r="D91" s="129"/>
      <c r="E91" s="130"/>
      <c r="F91" s="130"/>
      <c r="G91" s="130"/>
      <c r="H91" s="70">
        <f>H90</f>
        <v>7.2</v>
      </c>
      <c r="I91" s="131"/>
    </row>
    <row r="92" spans="1:9" x14ac:dyDescent="0.25">
      <c r="A92" s="390"/>
      <c r="B92" s="390"/>
      <c r="C92" s="390"/>
      <c r="D92" s="390"/>
      <c r="E92" s="390"/>
      <c r="F92" s="390"/>
      <c r="G92" s="390"/>
      <c r="H92" s="390"/>
      <c r="I92" s="390"/>
    </row>
    <row r="93" spans="1:9" x14ac:dyDescent="0.25">
      <c r="A93" s="132"/>
      <c r="B93" s="132"/>
      <c r="C93" s="132"/>
      <c r="D93" s="132"/>
      <c r="E93" s="132"/>
      <c r="F93" s="132"/>
      <c r="G93" s="132"/>
      <c r="H93" s="132"/>
      <c r="I93" s="132"/>
    </row>
    <row r="94" spans="1:9" ht="16.5" customHeight="1" x14ac:dyDescent="0.25">
      <c r="A94" s="132"/>
      <c r="B94" s="132"/>
      <c r="C94" s="132"/>
      <c r="D94" s="132"/>
      <c r="E94" s="132"/>
      <c r="F94" s="132"/>
      <c r="G94" s="132"/>
      <c r="H94" s="132"/>
      <c r="I94" s="132"/>
    </row>
    <row r="95" spans="1:9" ht="13.5" customHeight="1" x14ac:dyDescent="0.25">
      <c r="A95" s="132"/>
      <c r="B95" s="132"/>
      <c r="C95" s="132"/>
      <c r="D95" s="132"/>
      <c r="E95" s="132"/>
      <c r="F95" s="132"/>
      <c r="G95" s="132"/>
      <c r="H95" s="132"/>
      <c r="I95" s="132"/>
    </row>
    <row r="96" spans="1:9" ht="6" customHeight="1" x14ac:dyDescent="0.25">
      <c r="A96" s="132"/>
      <c r="B96" s="132"/>
      <c r="C96" s="132"/>
      <c r="D96" s="132"/>
      <c r="E96" s="132"/>
      <c r="F96" s="132"/>
      <c r="G96" s="132"/>
      <c r="H96" s="132"/>
      <c r="I96" s="132"/>
    </row>
    <row r="97" spans="1:9" ht="18.75" customHeight="1" x14ac:dyDescent="0.25">
      <c r="A97" s="132"/>
      <c r="B97" s="132"/>
      <c r="C97" s="132"/>
      <c r="D97" s="132"/>
      <c r="E97" s="132"/>
      <c r="F97" s="132"/>
      <c r="G97" s="132"/>
      <c r="H97" s="132"/>
      <c r="I97" s="132"/>
    </row>
    <row r="98" spans="1:9" x14ac:dyDescent="0.25">
      <c r="A98" s="132"/>
      <c r="B98" s="132"/>
      <c r="C98" s="132"/>
      <c r="D98" s="132"/>
      <c r="E98" s="132"/>
      <c r="F98" s="132"/>
      <c r="G98" s="132"/>
      <c r="H98" s="132"/>
      <c r="I98" s="132"/>
    </row>
    <row r="99" spans="1:9" x14ac:dyDescent="0.25">
      <c r="A99" s="132"/>
      <c r="B99" s="132"/>
      <c r="C99" s="132"/>
      <c r="D99" s="132"/>
      <c r="E99" s="132"/>
      <c r="F99" s="132"/>
      <c r="G99" s="132"/>
      <c r="H99" s="132"/>
      <c r="I99" s="132"/>
    </row>
    <row r="100" spans="1:9" x14ac:dyDescent="0.25">
      <c r="A100" s="132"/>
      <c r="B100" s="132"/>
      <c r="C100" s="132"/>
      <c r="D100" s="132"/>
      <c r="E100" s="132"/>
      <c r="F100" s="132"/>
      <c r="G100" s="132"/>
      <c r="H100" s="132"/>
      <c r="I100" s="132"/>
    </row>
  </sheetData>
  <mergeCells count="153">
    <mergeCell ref="H87:H88"/>
    <mergeCell ref="I87:I88"/>
    <mergeCell ref="A89:B89"/>
    <mergeCell ref="A90:B90"/>
    <mergeCell ref="A91:B91"/>
    <mergeCell ref="A92:I92"/>
    <mergeCell ref="A82:B82"/>
    <mergeCell ref="A83:B83"/>
    <mergeCell ref="A84:B84"/>
    <mergeCell ref="C85:I86"/>
    <mergeCell ref="A87:B88"/>
    <mergeCell ref="C87:C88"/>
    <mergeCell ref="D87:D88"/>
    <mergeCell ref="E87:E88"/>
    <mergeCell ref="F87:F88"/>
    <mergeCell ref="G87:G88"/>
    <mergeCell ref="A77:B77"/>
    <mergeCell ref="C78:I79"/>
    <mergeCell ref="A80:B81"/>
    <mergeCell ref="C80:C81"/>
    <mergeCell ref="D80:D81"/>
    <mergeCell ref="E80:E81"/>
    <mergeCell ref="F80:F81"/>
    <mergeCell ref="G80:G81"/>
    <mergeCell ref="H80:H81"/>
    <mergeCell ref="I80:I81"/>
    <mergeCell ref="G72:G73"/>
    <mergeCell ref="H72:H73"/>
    <mergeCell ref="I72:I73"/>
    <mergeCell ref="A74:B74"/>
    <mergeCell ref="A75:B75"/>
    <mergeCell ref="A76:B76"/>
    <mergeCell ref="A66:B66"/>
    <mergeCell ref="A67:B67"/>
    <mergeCell ref="A68:B68"/>
    <mergeCell ref="A69:B69"/>
    <mergeCell ref="C70:I71"/>
    <mergeCell ref="A72:B73"/>
    <mergeCell ref="C72:C73"/>
    <mergeCell ref="D72:D73"/>
    <mergeCell ref="E72:E73"/>
    <mergeCell ref="F72:F73"/>
    <mergeCell ref="C62:I63"/>
    <mergeCell ref="A64:B65"/>
    <mergeCell ref="C64:C65"/>
    <mergeCell ref="D64:D65"/>
    <mergeCell ref="E64:E65"/>
    <mergeCell ref="F64:F65"/>
    <mergeCell ref="G64:G65"/>
    <mergeCell ref="H64:H65"/>
    <mergeCell ref="I64:I65"/>
    <mergeCell ref="H56:H57"/>
    <mergeCell ref="I56:I57"/>
    <mergeCell ref="A58:B58"/>
    <mergeCell ref="A59:B59"/>
    <mergeCell ref="A60:B60"/>
    <mergeCell ref="A61:I61"/>
    <mergeCell ref="A56:B57"/>
    <mergeCell ref="C56:C57"/>
    <mergeCell ref="D56:D57"/>
    <mergeCell ref="E56:E57"/>
    <mergeCell ref="F56:F57"/>
    <mergeCell ref="G56:G57"/>
    <mergeCell ref="H49:H50"/>
    <mergeCell ref="I49:I50"/>
    <mergeCell ref="A51:B51"/>
    <mergeCell ref="A52:B52"/>
    <mergeCell ref="A53:B53"/>
    <mergeCell ref="C54:I55"/>
    <mergeCell ref="A49:B50"/>
    <mergeCell ref="C49:C50"/>
    <mergeCell ref="D49:D50"/>
    <mergeCell ref="E49:E50"/>
    <mergeCell ref="F49:F50"/>
    <mergeCell ref="G49:G50"/>
    <mergeCell ref="I41:I42"/>
    <mergeCell ref="A43:B43"/>
    <mergeCell ref="A44:B44"/>
    <mergeCell ref="A45:B45"/>
    <mergeCell ref="A46:I46"/>
    <mergeCell ref="C47:I48"/>
    <mergeCell ref="A37:B37"/>
    <mergeCell ref="A38:B38"/>
    <mergeCell ref="C39:I40"/>
    <mergeCell ref="A41:B42"/>
    <mergeCell ref="C41:C42"/>
    <mergeCell ref="D41:D42"/>
    <mergeCell ref="E41:E42"/>
    <mergeCell ref="F41:F42"/>
    <mergeCell ref="G41:G42"/>
    <mergeCell ref="H41:H42"/>
    <mergeCell ref="C33:I34"/>
    <mergeCell ref="A35:B36"/>
    <mergeCell ref="C35:C36"/>
    <mergeCell ref="D35:D36"/>
    <mergeCell ref="E35:E36"/>
    <mergeCell ref="F35:F36"/>
    <mergeCell ref="G35:G36"/>
    <mergeCell ref="H35:H36"/>
    <mergeCell ref="I35:I36"/>
    <mergeCell ref="A27:B27"/>
    <mergeCell ref="A28:B28"/>
    <mergeCell ref="A29:B29"/>
    <mergeCell ref="A30:B30"/>
    <mergeCell ref="A31:B31"/>
    <mergeCell ref="A32:B32"/>
    <mergeCell ref="C23:I24"/>
    <mergeCell ref="A25:B26"/>
    <mergeCell ref="C25:C26"/>
    <mergeCell ref="D25:D26"/>
    <mergeCell ref="E25:E26"/>
    <mergeCell ref="F25:F26"/>
    <mergeCell ref="G25:G26"/>
    <mergeCell ref="H25:H26"/>
    <mergeCell ref="I25:I26"/>
    <mergeCell ref="H17:H18"/>
    <mergeCell ref="I17:I18"/>
    <mergeCell ref="A19:B19"/>
    <mergeCell ref="A20:B20"/>
    <mergeCell ref="A21:B21"/>
    <mergeCell ref="A22:I22"/>
    <mergeCell ref="A17:B18"/>
    <mergeCell ref="C17:C18"/>
    <mergeCell ref="D17:D18"/>
    <mergeCell ref="E17:E18"/>
    <mergeCell ref="F17:F18"/>
    <mergeCell ref="G17:G18"/>
    <mergeCell ref="H10:H11"/>
    <mergeCell ref="I10:I11"/>
    <mergeCell ref="A12:B12"/>
    <mergeCell ref="A13:B13"/>
    <mergeCell ref="A14:B14"/>
    <mergeCell ref="C15:I16"/>
    <mergeCell ref="A5:B5"/>
    <mergeCell ref="A6:B6"/>
    <mergeCell ref="A7:B7"/>
    <mergeCell ref="C8:I9"/>
    <mergeCell ref="A10:B11"/>
    <mergeCell ref="C10:C11"/>
    <mergeCell ref="D10:D11"/>
    <mergeCell ref="E10:E11"/>
    <mergeCell ref="F10:F11"/>
    <mergeCell ref="G10:G11"/>
    <mergeCell ref="C1:I2"/>
    <mergeCell ref="J1:L2"/>
    <mergeCell ref="A3:B4"/>
    <mergeCell ref="C3:C4"/>
    <mergeCell ref="D3:D4"/>
    <mergeCell ref="E3:E4"/>
    <mergeCell ref="F3:F4"/>
    <mergeCell ref="G3:G4"/>
    <mergeCell ref="H3:H4"/>
    <mergeCell ref="I3:I4"/>
  </mergeCells>
  <pageMargins left="0.511811024" right="0.511811024" top="0.78740157499999996" bottom="0.78740157499999996" header="0.31496062000000002" footer="0.31496062000000002"/>
  <pageSetup paperSize="9" orientation="landscape" horizontalDpi="120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opLeftCell="A73" zoomScale="130" zoomScaleNormal="130" workbookViewId="0">
      <selection activeCell="D83" sqref="D83"/>
    </sheetView>
  </sheetViews>
  <sheetFormatPr defaultRowHeight="13.2" x14ac:dyDescent="0.25"/>
  <cols>
    <col min="1" max="1" width="22.33203125" customWidth="1"/>
    <col min="2" max="2" width="11.5546875" customWidth="1"/>
    <col min="3" max="3" width="9.6640625" customWidth="1"/>
    <col min="4" max="4" width="10.5546875" customWidth="1"/>
    <col min="5" max="5" width="11.33203125" customWidth="1"/>
    <col min="6" max="6" width="13" customWidth="1"/>
    <col min="9" max="9" width="5.44140625" customWidth="1"/>
  </cols>
  <sheetData>
    <row r="1" spans="1:12" x14ac:dyDescent="0.25">
      <c r="A1" s="76" t="s">
        <v>76</v>
      </c>
      <c r="B1" s="77"/>
      <c r="C1" s="319" t="s">
        <v>68</v>
      </c>
      <c r="D1" s="320"/>
      <c r="E1" s="320"/>
      <c r="F1" s="320"/>
      <c r="G1" s="320"/>
      <c r="H1" s="320"/>
      <c r="I1" s="321"/>
      <c r="J1" s="394" t="s">
        <v>135</v>
      </c>
      <c r="K1" s="395"/>
      <c r="L1" s="396"/>
    </row>
    <row r="2" spans="1:12" x14ac:dyDescent="0.25">
      <c r="A2" s="76" t="s">
        <v>77</v>
      </c>
      <c r="B2" s="78"/>
      <c r="C2" s="322"/>
      <c r="D2" s="323"/>
      <c r="E2" s="323"/>
      <c r="F2" s="323"/>
      <c r="G2" s="323"/>
      <c r="H2" s="323"/>
      <c r="I2" s="324"/>
      <c r="J2" s="397"/>
      <c r="K2" s="398"/>
      <c r="L2" s="399"/>
    </row>
    <row r="3" spans="1:12" x14ac:dyDescent="0.25">
      <c r="A3" s="352" t="s">
        <v>107</v>
      </c>
      <c r="B3" s="352"/>
      <c r="C3" s="352" t="s">
        <v>78</v>
      </c>
      <c r="D3" s="318" t="s">
        <v>79</v>
      </c>
      <c r="E3" s="318" t="s">
        <v>80</v>
      </c>
      <c r="F3" s="318" t="s">
        <v>81</v>
      </c>
      <c r="G3" s="318"/>
      <c r="H3" s="318" t="s">
        <v>82</v>
      </c>
      <c r="I3" s="318"/>
    </row>
    <row r="4" spans="1:12" x14ac:dyDescent="0.25">
      <c r="A4" s="352"/>
      <c r="B4" s="352"/>
      <c r="C4" s="352"/>
      <c r="D4" s="318"/>
      <c r="E4" s="318"/>
      <c r="F4" s="318"/>
      <c r="G4" s="318"/>
      <c r="H4" s="318"/>
      <c r="I4" s="318"/>
    </row>
    <row r="5" spans="1:12" ht="18.75" customHeight="1" x14ac:dyDescent="0.25">
      <c r="A5" s="316" t="s">
        <v>83</v>
      </c>
      <c r="B5" s="317"/>
      <c r="C5" s="79"/>
      <c r="D5" s="80"/>
      <c r="E5" s="80"/>
      <c r="F5" s="80"/>
      <c r="G5" s="80"/>
      <c r="H5" s="81"/>
      <c r="I5" s="80"/>
      <c r="K5" s="142"/>
      <c r="L5" s="142"/>
    </row>
    <row r="6" spans="1:12" x14ac:dyDescent="0.25">
      <c r="A6" s="316" t="s">
        <v>99</v>
      </c>
      <c r="B6" s="317"/>
      <c r="C6" s="79" t="s">
        <v>58</v>
      </c>
      <c r="D6" s="80">
        <v>14.9</v>
      </c>
      <c r="E6" s="80">
        <v>70</v>
      </c>
      <c r="F6" s="80">
        <f>D6*E6</f>
        <v>1043</v>
      </c>
      <c r="G6" s="80"/>
      <c r="H6" s="81">
        <f>F6</f>
        <v>1043</v>
      </c>
      <c r="I6" s="80"/>
      <c r="K6" s="142"/>
      <c r="L6" s="142"/>
    </row>
    <row r="7" spans="1:12" x14ac:dyDescent="0.25">
      <c r="A7" s="318" t="s">
        <v>82</v>
      </c>
      <c r="B7" s="318"/>
      <c r="C7" s="127"/>
      <c r="D7" s="82"/>
      <c r="E7" s="82"/>
      <c r="F7" s="82"/>
      <c r="G7" s="83"/>
      <c r="H7" s="84">
        <f>H6</f>
        <v>1043</v>
      </c>
      <c r="I7" s="82"/>
      <c r="K7" s="143"/>
      <c r="L7" s="143"/>
    </row>
    <row r="8" spans="1:12" x14ac:dyDescent="0.25">
      <c r="A8" s="76" t="s">
        <v>76</v>
      </c>
      <c r="B8" s="96"/>
      <c r="C8" s="319" t="s">
        <v>118</v>
      </c>
      <c r="D8" s="320"/>
      <c r="E8" s="320"/>
      <c r="F8" s="320"/>
      <c r="G8" s="320"/>
      <c r="H8" s="320"/>
      <c r="I8" s="321"/>
      <c r="K8" s="142"/>
      <c r="L8" s="142"/>
    </row>
    <row r="9" spans="1:12" ht="21.75" customHeight="1" x14ac:dyDescent="0.25">
      <c r="A9" s="76" t="s">
        <v>77</v>
      </c>
      <c r="B9" s="78"/>
      <c r="C9" s="322"/>
      <c r="D9" s="323"/>
      <c r="E9" s="323"/>
      <c r="F9" s="323"/>
      <c r="G9" s="323"/>
      <c r="H9" s="323"/>
      <c r="I9" s="324"/>
      <c r="K9" s="142"/>
      <c r="L9" s="142"/>
    </row>
    <row r="10" spans="1:12" x14ac:dyDescent="0.25">
      <c r="A10" s="325" t="s">
        <v>107</v>
      </c>
      <c r="B10" s="325"/>
      <c r="C10" s="325" t="s">
        <v>78</v>
      </c>
      <c r="D10" s="325" t="s">
        <v>84</v>
      </c>
      <c r="E10" s="325" t="s">
        <v>85</v>
      </c>
      <c r="F10" s="325" t="s">
        <v>86</v>
      </c>
      <c r="G10" s="325"/>
      <c r="H10" s="325" t="s">
        <v>82</v>
      </c>
      <c r="I10" s="325"/>
      <c r="K10" s="142"/>
      <c r="L10" s="142"/>
    </row>
    <row r="11" spans="1:12" x14ac:dyDescent="0.25">
      <c r="A11" s="325"/>
      <c r="B11" s="325"/>
      <c r="C11" s="325"/>
      <c r="D11" s="325"/>
      <c r="E11" s="325"/>
      <c r="F11" s="325"/>
      <c r="G11" s="325"/>
      <c r="H11" s="325"/>
      <c r="I11" s="325"/>
      <c r="K11" s="142"/>
      <c r="L11" s="142"/>
    </row>
    <row r="12" spans="1:12" ht="23.25" customHeight="1" x14ac:dyDescent="0.25">
      <c r="A12" s="328" t="s">
        <v>108</v>
      </c>
      <c r="B12" s="329"/>
      <c r="C12" s="79"/>
      <c r="D12" s="95"/>
      <c r="E12" s="95"/>
      <c r="F12" s="95"/>
      <c r="G12" s="95"/>
      <c r="H12" s="79"/>
      <c r="I12" s="95"/>
      <c r="K12" s="142"/>
      <c r="L12" s="142"/>
    </row>
    <row r="13" spans="1:12" x14ac:dyDescent="0.25">
      <c r="A13" s="316" t="s">
        <v>99</v>
      </c>
      <c r="B13" s="317"/>
      <c r="C13" s="79" t="s">
        <v>59</v>
      </c>
      <c r="D13" s="79">
        <f>F6</f>
        <v>1043</v>
      </c>
      <c r="E13" s="95">
        <v>0.1</v>
      </c>
      <c r="F13" s="95">
        <f>D13*E13</f>
        <v>104.30000000000001</v>
      </c>
      <c r="G13" s="95"/>
      <c r="H13" s="79">
        <f>F13</f>
        <v>104.30000000000001</v>
      </c>
      <c r="I13" s="95"/>
      <c r="K13" s="142"/>
      <c r="L13" s="142"/>
    </row>
    <row r="14" spans="1:12" x14ac:dyDescent="0.25">
      <c r="A14" s="325" t="s">
        <v>82</v>
      </c>
      <c r="B14" s="325"/>
      <c r="C14" s="122"/>
      <c r="D14" s="83"/>
      <c r="E14" s="83"/>
      <c r="F14" s="83"/>
      <c r="G14" s="83"/>
      <c r="H14" s="84">
        <f>H13</f>
        <v>104.30000000000001</v>
      </c>
      <c r="I14" s="83"/>
      <c r="K14" s="143"/>
      <c r="L14" s="143"/>
    </row>
    <row r="15" spans="1:12" x14ac:dyDescent="0.25">
      <c r="A15" s="112" t="s">
        <v>76</v>
      </c>
      <c r="B15" s="112"/>
      <c r="C15" s="334" t="s">
        <v>69</v>
      </c>
      <c r="D15" s="335"/>
      <c r="E15" s="335"/>
      <c r="F15" s="335"/>
      <c r="G15" s="335"/>
      <c r="H15" s="335"/>
      <c r="I15" s="336"/>
      <c r="K15" s="142"/>
      <c r="L15" s="142"/>
    </row>
    <row r="16" spans="1:12" x14ac:dyDescent="0.25">
      <c r="A16" s="112" t="s">
        <v>77</v>
      </c>
      <c r="B16" s="113"/>
      <c r="C16" s="337"/>
      <c r="D16" s="338"/>
      <c r="E16" s="338"/>
      <c r="F16" s="338"/>
      <c r="G16" s="338"/>
      <c r="H16" s="338"/>
      <c r="I16" s="339"/>
      <c r="K16" s="142"/>
      <c r="L16" s="142"/>
    </row>
    <row r="17" spans="1:12" x14ac:dyDescent="0.25">
      <c r="A17" s="325" t="s">
        <v>107</v>
      </c>
      <c r="B17" s="325"/>
      <c r="C17" s="325" t="s">
        <v>78</v>
      </c>
      <c r="D17" s="325" t="s">
        <v>84</v>
      </c>
      <c r="E17" s="325" t="s">
        <v>85</v>
      </c>
      <c r="F17" s="325" t="s">
        <v>86</v>
      </c>
      <c r="G17" s="325" t="s">
        <v>87</v>
      </c>
      <c r="H17" s="325" t="s">
        <v>82</v>
      </c>
      <c r="I17" s="325"/>
      <c r="K17" s="142"/>
      <c r="L17" s="142"/>
    </row>
    <row r="18" spans="1:12" ht="24" customHeight="1" x14ac:dyDescent="0.25">
      <c r="A18" s="325"/>
      <c r="B18" s="325"/>
      <c r="C18" s="325"/>
      <c r="D18" s="325"/>
      <c r="E18" s="325"/>
      <c r="F18" s="325"/>
      <c r="G18" s="325"/>
      <c r="H18" s="325"/>
      <c r="I18" s="325"/>
      <c r="K18" s="142"/>
      <c r="L18" s="142"/>
    </row>
    <row r="19" spans="1:12" ht="30" customHeight="1" x14ac:dyDescent="0.25">
      <c r="A19" s="328" t="s">
        <v>88</v>
      </c>
      <c r="B19" s="329"/>
      <c r="C19" s="79"/>
      <c r="D19" s="95"/>
      <c r="E19" s="85"/>
      <c r="F19" s="95"/>
      <c r="G19" s="95"/>
      <c r="H19" s="79"/>
      <c r="I19" s="95"/>
      <c r="K19" s="142"/>
      <c r="L19" s="142"/>
    </row>
    <row r="20" spans="1:12" x14ac:dyDescent="0.25">
      <c r="A20" s="316" t="s">
        <v>99</v>
      </c>
      <c r="B20" s="317"/>
      <c r="C20" s="79" t="s">
        <v>74</v>
      </c>
      <c r="D20" s="97">
        <f>H7</f>
        <v>1043</v>
      </c>
      <c r="E20" s="85">
        <v>0.1</v>
      </c>
      <c r="F20" s="95">
        <f>D20*E20</f>
        <v>104.30000000000001</v>
      </c>
      <c r="G20" s="95">
        <v>0.3</v>
      </c>
      <c r="H20" s="79">
        <f>F20*G20</f>
        <v>31.290000000000003</v>
      </c>
      <c r="I20" s="97"/>
    </row>
    <row r="21" spans="1:12" x14ac:dyDescent="0.25">
      <c r="A21" s="330" t="s">
        <v>82</v>
      </c>
      <c r="B21" s="330"/>
      <c r="C21" s="126"/>
      <c r="D21" s="86"/>
      <c r="E21" s="86"/>
      <c r="F21" s="86"/>
      <c r="G21" s="86"/>
      <c r="H21" s="87">
        <f>H20</f>
        <v>31.290000000000003</v>
      </c>
      <c r="I21" s="86"/>
    </row>
    <row r="22" spans="1:12" x14ac:dyDescent="0.25">
      <c r="A22" s="331" t="s">
        <v>89</v>
      </c>
      <c r="B22" s="332"/>
      <c r="C22" s="332"/>
      <c r="D22" s="332"/>
      <c r="E22" s="332"/>
      <c r="F22" s="332"/>
      <c r="G22" s="332"/>
      <c r="H22" s="332"/>
      <c r="I22" s="333"/>
    </row>
    <row r="23" spans="1:12" x14ac:dyDescent="0.25">
      <c r="A23" s="112" t="s">
        <v>76</v>
      </c>
      <c r="B23" s="112"/>
      <c r="C23" s="334" t="s">
        <v>109</v>
      </c>
      <c r="D23" s="335"/>
      <c r="E23" s="335"/>
      <c r="F23" s="335"/>
      <c r="G23" s="335"/>
      <c r="H23" s="335"/>
      <c r="I23" s="336"/>
    </row>
    <row r="24" spans="1:12" x14ac:dyDescent="0.25">
      <c r="A24" s="112" t="s">
        <v>77</v>
      </c>
      <c r="B24" s="113"/>
      <c r="C24" s="337"/>
      <c r="D24" s="338"/>
      <c r="E24" s="338"/>
      <c r="F24" s="338"/>
      <c r="G24" s="338"/>
      <c r="H24" s="338"/>
      <c r="I24" s="339"/>
    </row>
    <row r="25" spans="1:12" x14ac:dyDescent="0.25">
      <c r="A25" s="325" t="s">
        <v>107</v>
      </c>
      <c r="B25" s="325"/>
      <c r="C25" s="325" t="s">
        <v>78</v>
      </c>
      <c r="D25" s="325" t="s">
        <v>79</v>
      </c>
      <c r="E25" s="325" t="s">
        <v>80</v>
      </c>
      <c r="F25" s="325" t="s">
        <v>81</v>
      </c>
      <c r="G25" s="325"/>
      <c r="H25" s="325" t="s">
        <v>82</v>
      </c>
      <c r="I25" s="325"/>
    </row>
    <row r="26" spans="1:12" x14ac:dyDescent="0.25">
      <c r="A26" s="325"/>
      <c r="B26" s="325"/>
      <c r="C26" s="325"/>
      <c r="D26" s="325"/>
      <c r="E26" s="325"/>
      <c r="F26" s="325"/>
      <c r="G26" s="325"/>
      <c r="H26" s="325"/>
      <c r="I26" s="325"/>
    </row>
    <row r="27" spans="1:12" ht="23.25" customHeight="1" x14ac:dyDescent="0.25">
      <c r="A27" s="353" t="s">
        <v>90</v>
      </c>
      <c r="B27" s="353"/>
      <c r="C27" s="79"/>
      <c r="D27" s="95"/>
      <c r="E27" s="85"/>
      <c r="F27" s="95"/>
      <c r="G27" s="95"/>
      <c r="H27" s="79"/>
      <c r="I27" s="95"/>
    </row>
    <row r="28" spans="1:12" x14ac:dyDescent="0.25">
      <c r="A28" s="316" t="s">
        <v>99</v>
      </c>
      <c r="B28" s="317"/>
      <c r="C28" s="79" t="s">
        <v>58</v>
      </c>
      <c r="D28" s="95">
        <f>D6-2-0.6-0.3</f>
        <v>12</v>
      </c>
      <c r="E28" s="85">
        <f>E6</f>
        <v>70</v>
      </c>
      <c r="F28" s="95">
        <f>E28*D28</f>
        <v>840</v>
      </c>
      <c r="G28" s="97"/>
      <c r="H28" s="99">
        <f>E28*D28</f>
        <v>840</v>
      </c>
      <c r="I28" s="97"/>
    </row>
    <row r="29" spans="1:12" ht="23.25" customHeight="1" x14ac:dyDescent="0.25">
      <c r="A29" s="393" t="s">
        <v>126</v>
      </c>
      <c r="B29" s="317"/>
      <c r="C29" s="99" t="s">
        <v>58</v>
      </c>
      <c r="D29" s="97">
        <v>0</v>
      </c>
      <c r="E29" s="120">
        <v>0</v>
      </c>
      <c r="F29" s="95">
        <f>E29*D29</f>
        <v>0</v>
      </c>
      <c r="G29" s="97"/>
      <c r="H29" s="99">
        <f>F29</f>
        <v>0</v>
      </c>
      <c r="I29" s="97"/>
    </row>
    <row r="30" spans="1:12" ht="24" customHeight="1" x14ac:dyDescent="0.25">
      <c r="A30" s="393" t="s">
        <v>125</v>
      </c>
      <c r="B30" s="317"/>
      <c r="C30" s="99" t="s">
        <v>58</v>
      </c>
      <c r="D30" s="97">
        <v>0</v>
      </c>
      <c r="E30" s="120"/>
      <c r="F30" s="95">
        <f>E30*D30</f>
        <v>0</v>
      </c>
      <c r="G30" s="97"/>
      <c r="H30" s="99">
        <f>F30</f>
        <v>0</v>
      </c>
      <c r="I30" s="97"/>
    </row>
    <row r="31" spans="1:12" ht="20.25" customHeight="1" x14ac:dyDescent="0.25">
      <c r="A31" s="393" t="s">
        <v>127</v>
      </c>
      <c r="B31" s="317"/>
      <c r="C31" s="99" t="s">
        <v>58</v>
      </c>
      <c r="D31" s="97">
        <v>2</v>
      </c>
      <c r="E31" s="120">
        <v>15</v>
      </c>
      <c r="F31" s="95">
        <f>E31*D31</f>
        <v>30</v>
      </c>
      <c r="G31" s="97"/>
      <c r="H31" s="99">
        <f>F31</f>
        <v>30</v>
      </c>
      <c r="I31" s="97"/>
    </row>
    <row r="32" spans="1:12" ht="13.8" thickBot="1" x14ac:dyDescent="0.3">
      <c r="A32" s="391" t="s">
        <v>82</v>
      </c>
      <c r="B32" s="392"/>
      <c r="C32" s="125"/>
      <c r="D32" s="88"/>
      <c r="E32" s="88"/>
      <c r="F32" s="88"/>
      <c r="G32" s="88"/>
      <c r="H32" s="89">
        <f>SUM(H28:H31)</f>
        <v>870</v>
      </c>
      <c r="I32" s="88"/>
    </row>
    <row r="33" spans="1:9" x14ac:dyDescent="0.25">
      <c r="A33" s="118" t="s">
        <v>76</v>
      </c>
      <c r="B33" s="118"/>
      <c r="C33" s="355" t="s">
        <v>130</v>
      </c>
      <c r="D33" s="356"/>
      <c r="E33" s="356"/>
      <c r="F33" s="356"/>
      <c r="G33" s="356"/>
      <c r="H33" s="356"/>
      <c r="I33" s="357"/>
    </row>
    <row r="34" spans="1:9" ht="19.5" customHeight="1" x14ac:dyDescent="0.25">
      <c r="A34" s="118" t="s">
        <v>77</v>
      </c>
      <c r="B34" s="119"/>
      <c r="C34" s="358"/>
      <c r="D34" s="359"/>
      <c r="E34" s="359"/>
      <c r="F34" s="359"/>
      <c r="G34" s="359"/>
      <c r="H34" s="359"/>
      <c r="I34" s="360"/>
    </row>
    <row r="35" spans="1:9" x14ac:dyDescent="0.25">
      <c r="A35" s="354" t="s">
        <v>107</v>
      </c>
      <c r="B35" s="354"/>
      <c r="C35" s="354" t="s">
        <v>78</v>
      </c>
      <c r="D35" s="354" t="s">
        <v>80</v>
      </c>
      <c r="E35" s="354"/>
      <c r="F35" s="354"/>
      <c r="G35" s="325"/>
      <c r="H35" s="325" t="s">
        <v>82</v>
      </c>
      <c r="I35" s="325"/>
    </row>
    <row r="36" spans="1:9" x14ac:dyDescent="0.25">
      <c r="A36" s="354"/>
      <c r="B36" s="354"/>
      <c r="C36" s="354"/>
      <c r="D36" s="354"/>
      <c r="E36" s="354"/>
      <c r="F36" s="354"/>
      <c r="G36" s="325"/>
      <c r="H36" s="325"/>
      <c r="I36" s="325"/>
    </row>
    <row r="37" spans="1:9" x14ac:dyDescent="0.25">
      <c r="A37" s="343" t="s">
        <v>94</v>
      </c>
      <c r="B37" s="343"/>
      <c r="C37" s="66"/>
      <c r="D37" s="71"/>
      <c r="E37" s="68"/>
      <c r="F37" s="71"/>
      <c r="G37" s="71"/>
      <c r="H37" s="66"/>
      <c r="I37" s="71"/>
    </row>
    <row r="38" spans="1:9" ht="13.8" thickBot="1" x14ac:dyDescent="0.3">
      <c r="A38" s="344" t="s">
        <v>99</v>
      </c>
      <c r="B38" s="345"/>
      <c r="C38" s="66" t="s">
        <v>45</v>
      </c>
      <c r="D38" s="74">
        <v>12</v>
      </c>
      <c r="E38" s="73"/>
      <c r="F38" s="74">
        <f>E38+D38</f>
        <v>12</v>
      </c>
      <c r="G38" s="74"/>
      <c r="H38" s="72">
        <f>F38</f>
        <v>12</v>
      </c>
      <c r="I38" s="74"/>
    </row>
    <row r="39" spans="1:9" x14ac:dyDescent="0.25">
      <c r="A39" s="114" t="s">
        <v>76</v>
      </c>
      <c r="B39" s="114"/>
      <c r="C39" s="346" t="s">
        <v>91</v>
      </c>
      <c r="D39" s="347"/>
      <c r="E39" s="347"/>
      <c r="F39" s="347"/>
      <c r="G39" s="347"/>
      <c r="H39" s="347"/>
      <c r="I39" s="348"/>
    </row>
    <row r="40" spans="1:9" x14ac:dyDescent="0.25">
      <c r="A40" s="112" t="s">
        <v>77</v>
      </c>
      <c r="B40" s="113"/>
      <c r="C40" s="349"/>
      <c r="D40" s="350"/>
      <c r="E40" s="350"/>
      <c r="F40" s="350"/>
      <c r="G40" s="350"/>
      <c r="H40" s="350"/>
      <c r="I40" s="351"/>
    </row>
    <row r="41" spans="1:9" x14ac:dyDescent="0.25">
      <c r="A41" s="325" t="s">
        <v>107</v>
      </c>
      <c r="B41" s="325"/>
      <c r="C41" s="325" t="s">
        <v>78</v>
      </c>
      <c r="D41" s="325" t="s">
        <v>84</v>
      </c>
      <c r="E41" s="325" t="s">
        <v>85</v>
      </c>
      <c r="F41" s="325" t="s">
        <v>86</v>
      </c>
      <c r="G41" s="325" t="s">
        <v>87</v>
      </c>
      <c r="H41" s="325" t="s">
        <v>82</v>
      </c>
      <c r="I41" s="325"/>
    </row>
    <row r="42" spans="1:9" x14ac:dyDescent="0.25">
      <c r="A42" s="325"/>
      <c r="B42" s="325"/>
      <c r="C42" s="325"/>
      <c r="D42" s="325"/>
      <c r="E42" s="325"/>
      <c r="F42" s="325"/>
      <c r="G42" s="325"/>
      <c r="H42" s="325"/>
      <c r="I42" s="325"/>
    </row>
    <row r="43" spans="1:9" ht="24.75" customHeight="1" x14ac:dyDescent="0.25">
      <c r="A43" s="353" t="s">
        <v>88</v>
      </c>
      <c r="B43" s="353"/>
      <c r="C43" s="79"/>
      <c r="D43" s="95"/>
      <c r="E43" s="85"/>
      <c r="F43" s="101"/>
      <c r="G43" s="95"/>
      <c r="H43" s="79"/>
      <c r="I43" s="95"/>
    </row>
    <row r="44" spans="1:9" x14ac:dyDescent="0.25">
      <c r="A44" s="316" t="s">
        <v>99</v>
      </c>
      <c r="B44" s="317"/>
      <c r="C44" s="79" t="s">
        <v>74</v>
      </c>
      <c r="D44" s="97">
        <f>H32</f>
        <v>870</v>
      </c>
      <c r="E44" s="85">
        <v>0.06</v>
      </c>
      <c r="F44" s="101">
        <f>D44*E44</f>
        <v>52.199999999999996</v>
      </c>
      <c r="G44" s="95">
        <v>3.1</v>
      </c>
      <c r="H44" s="79">
        <f>G44*F44</f>
        <v>161.82</v>
      </c>
      <c r="I44" s="97"/>
    </row>
    <row r="45" spans="1:9" x14ac:dyDescent="0.25">
      <c r="A45" s="325" t="s">
        <v>82</v>
      </c>
      <c r="B45" s="325"/>
      <c r="C45" s="122"/>
      <c r="D45" s="83"/>
      <c r="E45" s="83"/>
      <c r="F45" s="83"/>
      <c r="G45" s="83"/>
      <c r="H45" s="84">
        <f>ROUND(H44,2)</f>
        <v>161.82</v>
      </c>
      <c r="I45" s="83"/>
    </row>
    <row r="46" spans="1:9" x14ac:dyDescent="0.25">
      <c r="A46" s="340" t="s">
        <v>92</v>
      </c>
      <c r="B46" s="341"/>
      <c r="C46" s="341"/>
      <c r="D46" s="341"/>
      <c r="E46" s="341"/>
      <c r="F46" s="341"/>
      <c r="G46" s="341"/>
      <c r="H46" s="341"/>
      <c r="I46" s="342"/>
    </row>
    <row r="47" spans="1:9" x14ac:dyDescent="0.25">
      <c r="A47" s="90" t="s">
        <v>76</v>
      </c>
      <c r="B47" s="90"/>
      <c r="C47" s="367" t="s">
        <v>93</v>
      </c>
      <c r="D47" s="368"/>
      <c r="E47" s="368"/>
      <c r="F47" s="368"/>
      <c r="G47" s="368"/>
      <c r="H47" s="368"/>
      <c r="I47" s="369"/>
    </row>
    <row r="48" spans="1:9" x14ac:dyDescent="0.25">
      <c r="A48" s="90" t="s">
        <v>77</v>
      </c>
      <c r="B48" s="91"/>
      <c r="C48" s="370"/>
      <c r="D48" s="371"/>
      <c r="E48" s="371"/>
      <c r="F48" s="371"/>
      <c r="G48" s="371"/>
      <c r="H48" s="371"/>
      <c r="I48" s="372"/>
    </row>
    <row r="49" spans="1:9" x14ac:dyDescent="0.25">
      <c r="A49" s="354" t="s">
        <v>107</v>
      </c>
      <c r="B49" s="354"/>
      <c r="C49" s="354" t="s">
        <v>78</v>
      </c>
      <c r="D49" s="354" t="s">
        <v>96</v>
      </c>
      <c r="E49" s="354" t="s">
        <v>97</v>
      </c>
      <c r="F49" s="354" t="s">
        <v>98</v>
      </c>
      <c r="G49" s="325"/>
      <c r="H49" s="325" t="s">
        <v>82</v>
      </c>
      <c r="I49" s="325"/>
    </row>
    <row r="50" spans="1:9" x14ac:dyDescent="0.25">
      <c r="A50" s="354"/>
      <c r="B50" s="354"/>
      <c r="C50" s="354"/>
      <c r="D50" s="354"/>
      <c r="E50" s="354"/>
      <c r="F50" s="354"/>
      <c r="G50" s="325"/>
      <c r="H50" s="325"/>
      <c r="I50" s="325"/>
    </row>
    <row r="51" spans="1:9" x14ac:dyDescent="0.25">
      <c r="A51" s="343" t="s">
        <v>94</v>
      </c>
      <c r="B51" s="343"/>
      <c r="C51" s="66"/>
      <c r="D51" s="71"/>
      <c r="E51" s="68"/>
      <c r="F51" s="71"/>
      <c r="G51" s="71"/>
      <c r="H51" s="66"/>
      <c r="I51" s="71"/>
    </row>
    <row r="52" spans="1:9" x14ac:dyDescent="0.25">
      <c r="A52" s="344" t="s">
        <v>99</v>
      </c>
      <c r="B52" s="345"/>
      <c r="C52" s="66" t="s">
        <v>45</v>
      </c>
      <c r="D52" s="74">
        <v>61.68</v>
      </c>
      <c r="E52" s="74">
        <v>61.68</v>
      </c>
      <c r="F52" s="74">
        <f>E52+D52</f>
        <v>123.36</v>
      </c>
      <c r="G52" s="74"/>
      <c r="H52" s="72">
        <f>F52</f>
        <v>123.36</v>
      </c>
      <c r="I52" s="74"/>
    </row>
    <row r="53" spans="1:9" x14ac:dyDescent="0.25">
      <c r="A53" s="361" t="s">
        <v>82</v>
      </c>
      <c r="B53" s="361"/>
      <c r="C53" s="124"/>
      <c r="D53" s="69"/>
      <c r="E53" s="69"/>
      <c r="F53" s="69"/>
      <c r="G53" s="69"/>
      <c r="H53" s="70">
        <f>H52</f>
        <v>123.36</v>
      </c>
      <c r="I53" s="69"/>
    </row>
    <row r="54" spans="1:9" x14ac:dyDescent="0.25">
      <c r="A54" s="116" t="s">
        <v>76</v>
      </c>
      <c r="B54" s="116"/>
      <c r="C54" s="334" t="s">
        <v>110</v>
      </c>
      <c r="D54" s="362"/>
      <c r="E54" s="362"/>
      <c r="F54" s="362"/>
      <c r="G54" s="362"/>
      <c r="H54" s="362"/>
      <c r="I54" s="363"/>
    </row>
    <row r="55" spans="1:9" ht="19.5" customHeight="1" x14ac:dyDescent="0.25">
      <c r="A55" s="116" t="s">
        <v>77</v>
      </c>
      <c r="B55" s="117"/>
      <c r="C55" s="364"/>
      <c r="D55" s="365"/>
      <c r="E55" s="365"/>
      <c r="F55" s="365"/>
      <c r="G55" s="365"/>
      <c r="H55" s="365"/>
      <c r="I55" s="366"/>
    </row>
    <row r="56" spans="1:9" x14ac:dyDescent="0.25">
      <c r="A56" s="354" t="s">
        <v>107</v>
      </c>
      <c r="B56" s="354"/>
      <c r="C56" s="354" t="s">
        <v>78</v>
      </c>
      <c r="D56" s="354" t="s">
        <v>96</v>
      </c>
      <c r="E56" s="354" t="s">
        <v>97</v>
      </c>
      <c r="F56" s="354" t="s">
        <v>98</v>
      </c>
      <c r="G56" s="325"/>
      <c r="H56" s="325" t="s">
        <v>82</v>
      </c>
      <c r="I56" s="325"/>
    </row>
    <row r="57" spans="1:9" x14ac:dyDescent="0.25">
      <c r="A57" s="354"/>
      <c r="B57" s="354"/>
      <c r="C57" s="354"/>
      <c r="D57" s="354"/>
      <c r="E57" s="354"/>
      <c r="F57" s="354"/>
      <c r="G57" s="325"/>
      <c r="H57" s="325"/>
      <c r="I57" s="325"/>
    </row>
    <row r="58" spans="1:9" ht="21.75" customHeight="1" x14ac:dyDescent="0.25">
      <c r="A58" s="316" t="s">
        <v>95</v>
      </c>
      <c r="B58" s="317"/>
      <c r="C58" s="66"/>
      <c r="D58" s="71"/>
      <c r="E58" s="68"/>
      <c r="F58" s="71"/>
      <c r="G58" s="71"/>
      <c r="H58" s="66"/>
      <c r="I58" s="71"/>
    </row>
    <row r="59" spans="1:9" x14ac:dyDescent="0.25">
      <c r="A59" s="344" t="s">
        <v>99</v>
      </c>
      <c r="B59" s="345"/>
      <c r="C59" s="66" t="s">
        <v>45</v>
      </c>
      <c r="D59" s="74">
        <v>70</v>
      </c>
      <c r="E59" s="74">
        <v>63.67</v>
      </c>
      <c r="F59" s="74">
        <f>D59+E59</f>
        <v>133.67000000000002</v>
      </c>
      <c r="G59" s="74"/>
      <c r="H59" s="72">
        <f>F59</f>
        <v>133.67000000000002</v>
      </c>
      <c r="I59" s="74"/>
    </row>
    <row r="60" spans="1:9" x14ac:dyDescent="0.25">
      <c r="A60" s="361" t="s">
        <v>82</v>
      </c>
      <c r="B60" s="361"/>
      <c r="C60" s="124"/>
      <c r="D60" s="69"/>
      <c r="E60" s="69"/>
      <c r="F60" s="69"/>
      <c r="G60" s="69"/>
      <c r="H60" s="70">
        <f>H59</f>
        <v>133.67000000000002</v>
      </c>
      <c r="I60" s="69"/>
    </row>
    <row r="61" spans="1:9" x14ac:dyDescent="0.25">
      <c r="A61" s="373" t="s">
        <v>100</v>
      </c>
      <c r="B61" s="374"/>
      <c r="C61" s="374"/>
      <c r="D61" s="374"/>
      <c r="E61" s="374"/>
      <c r="F61" s="374"/>
      <c r="G61" s="374"/>
      <c r="H61" s="374"/>
      <c r="I61" s="375"/>
    </row>
    <row r="62" spans="1:9" x14ac:dyDescent="0.25">
      <c r="A62" s="105" t="s">
        <v>76</v>
      </c>
      <c r="B62" s="105"/>
      <c r="C62" s="376" t="s">
        <v>111</v>
      </c>
      <c r="D62" s="377"/>
      <c r="E62" s="377"/>
      <c r="F62" s="377"/>
      <c r="G62" s="377"/>
      <c r="H62" s="377"/>
      <c r="I62" s="378"/>
    </row>
    <row r="63" spans="1:9" x14ac:dyDescent="0.25">
      <c r="A63" s="105" t="s">
        <v>77</v>
      </c>
      <c r="B63" s="106">
        <v>94993</v>
      </c>
      <c r="C63" s="379"/>
      <c r="D63" s="380"/>
      <c r="E63" s="380"/>
      <c r="F63" s="380"/>
      <c r="G63" s="380"/>
      <c r="H63" s="380"/>
      <c r="I63" s="381"/>
    </row>
    <row r="64" spans="1:9" x14ac:dyDescent="0.25">
      <c r="A64" s="352" t="s">
        <v>107</v>
      </c>
      <c r="B64" s="352"/>
      <c r="C64" s="352" t="s">
        <v>78</v>
      </c>
      <c r="D64" s="352" t="s">
        <v>80</v>
      </c>
      <c r="E64" s="352" t="s">
        <v>79</v>
      </c>
      <c r="F64" s="352" t="s">
        <v>85</v>
      </c>
      <c r="G64" s="352" t="s">
        <v>86</v>
      </c>
      <c r="H64" s="352" t="s">
        <v>82</v>
      </c>
      <c r="I64" s="352"/>
    </row>
    <row r="65" spans="1:9" x14ac:dyDescent="0.25">
      <c r="A65" s="352"/>
      <c r="B65" s="352"/>
      <c r="C65" s="352"/>
      <c r="D65" s="352"/>
      <c r="E65" s="352"/>
      <c r="F65" s="352"/>
      <c r="G65" s="352"/>
      <c r="H65" s="352"/>
      <c r="I65" s="352"/>
    </row>
    <row r="66" spans="1:9" ht="22.5" customHeight="1" x14ac:dyDescent="0.25">
      <c r="A66" s="382" t="s">
        <v>101</v>
      </c>
      <c r="B66" s="382"/>
      <c r="C66" s="107"/>
      <c r="D66" s="108"/>
      <c r="E66" s="109"/>
      <c r="F66" s="110"/>
      <c r="G66" s="108"/>
      <c r="H66" s="107"/>
      <c r="I66" s="108"/>
    </row>
    <row r="67" spans="1:9" x14ac:dyDescent="0.25">
      <c r="A67" s="326" t="s">
        <v>99</v>
      </c>
      <c r="B67" s="327"/>
      <c r="C67" s="107" t="s">
        <v>59</v>
      </c>
      <c r="D67" s="108">
        <f>E59+D59</f>
        <v>133.67000000000002</v>
      </c>
      <c r="E67" s="109">
        <v>1.5</v>
      </c>
      <c r="F67" s="110">
        <v>0.05</v>
      </c>
      <c r="G67" s="108">
        <f>D67*E67*F67</f>
        <v>10.025250000000002</v>
      </c>
      <c r="H67" s="107">
        <f>D67*E67*F67</f>
        <v>10.025250000000002</v>
      </c>
      <c r="I67" s="111"/>
    </row>
    <row r="68" spans="1:9" x14ac:dyDescent="0.25">
      <c r="A68" s="326" t="s">
        <v>123</v>
      </c>
      <c r="B68" s="327"/>
      <c r="C68" s="107" t="s">
        <v>59</v>
      </c>
      <c r="D68" s="108">
        <v>0</v>
      </c>
      <c r="E68" s="109">
        <v>0</v>
      </c>
      <c r="F68" s="110">
        <v>0.05</v>
      </c>
      <c r="G68" s="108">
        <f>D68*E68*F68</f>
        <v>0</v>
      </c>
      <c r="H68" s="107">
        <f>D68*E68*F68</f>
        <v>0</v>
      </c>
      <c r="I68" s="111"/>
    </row>
    <row r="69" spans="1:9" x14ac:dyDescent="0.25">
      <c r="A69" s="383" t="s">
        <v>82</v>
      </c>
      <c r="B69" s="383"/>
      <c r="C69" s="123"/>
      <c r="D69" s="103"/>
      <c r="E69" s="102"/>
      <c r="F69" s="102"/>
      <c r="G69" s="102"/>
      <c r="H69" s="67">
        <f>SUM(H67:H68)</f>
        <v>10.025250000000002</v>
      </c>
      <c r="I69" s="104"/>
    </row>
    <row r="70" spans="1:9" x14ac:dyDescent="0.25">
      <c r="A70" s="112" t="s">
        <v>76</v>
      </c>
      <c r="B70" s="112"/>
      <c r="C70" s="334" t="s">
        <v>63</v>
      </c>
      <c r="D70" s="384"/>
      <c r="E70" s="384"/>
      <c r="F70" s="384"/>
      <c r="G70" s="384"/>
      <c r="H70" s="384"/>
      <c r="I70" s="385"/>
    </row>
    <row r="71" spans="1:9" x14ac:dyDescent="0.25">
      <c r="A71" s="112" t="s">
        <v>77</v>
      </c>
      <c r="B71" s="115"/>
      <c r="C71" s="386"/>
      <c r="D71" s="387"/>
      <c r="E71" s="387"/>
      <c r="F71" s="387"/>
      <c r="G71" s="387"/>
      <c r="H71" s="387"/>
      <c r="I71" s="388"/>
    </row>
    <row r="72" spans="1:9" x14ac:dyDescent="0.25">
      <c r="A72" s="352" t="s">
        <v>107</v>
      </c>
      <c r="B72" s="352"/>
      <c r="C72" s="352" t="s">
        <v>78</v>
      </c>
      <c r="D72" s="352" t="s">
        <v>80</v>
      </c>
      <c r="E72" s="352" t="s">
        <v>79</v>
      </c>
      <c r="F72" s="352" t="s">
        <v>103</v>
      </c>
      <c r="G72" s="352"/>
      <c r="H72" s="352" t="s">
        <v>82</v>
      </c>
      <c r="I72" s="352"/>
    </row>
    <row r="73" spans="1:9" x14ac:dyDescent="0.25">
      <c r="A73" s="352"/>
      <c r="B73" s="352"/>
      <c r="C73" s="352"/>
      <c r="D73" s="352"/>
      <c r="E73" s="352"/>
      <c r="F73" s="352"/>
      <c r="G73" s="352"/>
      <c r="H73" s="352"/>
      <c r="I73" s="352"/>
    </row>
    <row r="74" spans="1:9" x14ac:dyDescent="0.25">
      <c r="A74" s="382" t="s">
        <v>102</v>
      </c>
      <c r="B74" s="382"/>
      <c r="C74" s="107"/>
      <c r="D74" s="108"/>
      <c r="E74" s="109"/>
      <c r="F74" s="110"/>
      <c r="G74" s="108"/>
      <c r="H74" s="107"/>
      <c r="I74" s="108"/>
    </row>
    <row r="75" spans="1:9" x14ac:dyDescent="0.25">
      <c r="A75" s="326" t="s">
        <v>99</v>
      </c>
      <c r="B75" s="327"/>
      <c r="C75" s="107" t="s">
        <v>58</v>
      </c>
      <c r="D75" s="108">
        <f>D59+E59</f>
        <v>133.67000000000002</v>
      </c>
      <c r="E75" s="109">
        <v>1.5</v>
      </c>
      <c r="F75" s="110">
        <f>D75*E75</f>
        <v>200.50500000000002</v>
      </c>
      <c r="G75" s="108"/>
      <c r="H75" s="107">
        <f>F75</f>
        <v>200.50500000000002</v>
      </c>
      <c r="I75" s="111"/>
    </row>
    <row r="76" spans="1:9" x14ac:dyDescent="0.25">
      <c r="A76" s="326" t="s">
        <v>123</v>
      </c>
      <c r="B76" s="327"/>
      <c r="C76" s="107" t="s">
        <v>124</v>
      </c>
      <c r="D76" s="108">
        <v>0</v>
      </c>
      <c r="E76" s="109">
        <v>0</v>
      </c>
      <c r="F76" s="110">
        <f>D76*E76</f>
        <v>0</v>
      </c>
      <c r="G76" s="108"/>
      <c r="H76" s="107"/>
      <c r="I76" s="111"/>
    </row>
    <row r="77" spans="1:9" x14ac:dyDescent="0.25">
      <c r="A77" s="383" t="s">
        <v>82</v>
      </c>
      <c r="B77" s="383"/>
      <c r="C77" s="123"/>
      <c r="D77" s="103"/>
      <c r="E77" s="102"/>
      <c r="F77" s="102"/>
      <c r="G77" s="102"/>
      <c r="H77" s="67">
        <f>H75</f>
        <v>200.50500000000002</v>
      </c>
      <c r="I77" s="104"/>
    </row>
    <row r="78" spans="1:9" ht="12.75" customHeight="1" x14ac:dyDescent="0.25">
      <c r="A78" s="112" t="s">
        <v>76</v>
      </c>
      <c r="B78" s="112"/>
      <c r="C78" s="355" t="s">
        <v>121</v>
      </c>
      <c r="D78" s="356"/>
      <c r="E78" s="356"/>
      <c r="F78" s="356"/>
      <c r="G78" s="356"/>
      <c r="H78" s="356"/>
      <c r="I78" s="357"/>
    </row>
    <row r="79" spans="1:9" ht="31.5" customHeight="1" x14ac:dyDescent="0.25">
      <c r="A79" s="112" t="s">
        <v>77</v>
      </c>
      <c r="B79" s="115" t="s">
        <v>65</v>
      </c>
      <c r="C79" s="358"/>
      <c r="D79" s="359"/>
      <c r="E79" s="359"/>
      <c r="F79" s="359"/>
      <c r="G79" s="359"/>
      <c r="H79" s="359"/>
      <c r="I79" s="360"/>
    </row>
    <row r="80" spans="1:9" x14ac:dyDescent="0.25">
      <c r="A80" s="352" t="s">
        <v>107</v>
      </c>
      <c r="B80" s="352"/>
      <c r="C80" s="352" t="s">
        <v>78</v>
      </c>
      <c r="D80" s="352" t="s">
        <v>80</v>
      </c>
      <c r="E80" s="352" t="s">
        <v>79</v>
      </c>
      <c r="F80" s="352" t="s">
        <v>103</v>
      </c>
      <c r="G80" s="352"/>
      <c r="H80" s="352" t="s">
        <v>82</v>
      </c>
      <c r="I80" s="352"/>
    </row>
    <row r="81" spans="1:9" x14ac:dyDescent="0.25">
      <c r="A81" s="352"/>
      <c r="B81" s="352"/>
      <c r="C81" s="352"/>
      <c r="D81" s="352"/>
      <c r="E81" s="352"/>
      <c r="F81" s="352"/>
      <c r="G81" s="352"/>
      <c r="H81" s="352"/>
      <c r="I81" s="352"/>
    </row>
    <row r="82" spans="1:9" x14ac:dyDescent="0.25">
      <c r="A82" s="382" t="s">
        <v>101</v>
      </c>
      <c r="B82" s="382"/>
      <c r="C82" s="107"/>
      <c r="D82" s="108"/>
      <c r="E82" s="109"/>
      <c r="F82" s="110"/>
      <c r="G82" s="108"/>
      <c r="H82" s="107"/>
      <c r="I82" s="108"/>
    </row>
    <row r="83" spans="1:9" x14ac:dyDescent="0.25">
      <c r="A83" s="326" t="s">
        <v>99</v>
      </c>
      <c r="B83" s="327"/>
      <c r="C83" s="107" t="s">
        <v>58</v>
      </c>
      <c r="D83" s="108">
        <f>70+63.67</f>
        <v>133.67000000000002</v>
      </c>
      <c r="E83" s="109">
        <v>0.4</v>
      </c>
      <c r="F83" s="110">
        <f>D83*E83</f>
        <v>53.468000000000011</v>
      </c>
      <c r="G83" s="108"/>
      <c r="H83" s="107">
        <f>F83</f>
        <v>53.468000000000011</v>
      </c>
      <c r="I83" s="111"/>
    </row>
    <row r="84" spans="1:9" x14ac:dyDescent="0.25">
      <c r="A84" s="383" t="s">
        <v>82</v>
      </c>
      <c r="B84" s="383"/>
      <c r="C84" s="123"/>
      <c r="D84" s="103"/>
      <c r="E84" s="102"/>
      <c r="F84" s="102"/>
      <c r="G84" s="102"/>
      <c r="H84" s="67">
        <f>H83</f>
        <v>53.468000000000011</v>
      </c>
      <c r="I84" s="104"/>
    </row>
    <row r="85" spans="1:9" x14ac:dyDescent="0.25">
      <c r="A85" s="118" t="s">
        <v>76</v>
      </c>
      <c r="B85" s="118"/>
      <c r="C85" s="355" t="s">
        <v>122</v>
      </c>
      <c r="D85" s="356"/>
      <c r="E85" s="356"/>
      <c r="F85" s="356"/>
      <c r="G85" s="356"/>
      <c r="H85" s="356"/>
      <c r="I85" s="357"/>
    </row>
    <row r="86" spans="1:9" ht="31.5" customHeight="1" x14ac:dyDescent="0.25">
      <c r="A86" s="118" t="s">
        <v>77</v>
      </c>
      <c r="B86" s="119" t="s">
        <v>65</v>
      </c>
      <c r="C86" s="358"/>
      <c r="D86" s="359"/>
      <c r="E86" s="359"/>
      <c r="F86" s="359"/>
      <c r="G86" s="359"/>
      <c r="H86" s="359"/>
      <c r="I86" s="360"/>
    </row>
    <row r="87" spans="1:9" x14ac:dyDescent="0.25">
      <c r="A87" s="352" t="s">
        <v>107</v>
      </c>
      <c r="B87" s="352"/>
      <c r="C87" s="352" t="s">
        <v>78</v>
      </c>
      <c r="D87" s="352" t="s">
        <v>104</v>
      </c>
      <c r="E87" s="352" t="s">
        <v>105</v>
      </c>
      <c r="F87" s="352" t="s">
        <v>103</v>
      </c>
      <c r="G87" s="352"/>
      <c r="H87" s="352" t="s">
        <v>82</v>
      </c>
      <c r="I87" s="352"/>
    </row>
    <row r="88" spans="1:9" x14ac:dyDescent="0.25">
      <c r="A88" s="352"/>
      <c r="B88" s="352"/>
      <c r="C88" s="352"/>
      <c r="D88" s="352"/>
      <c r="E88" s="352"/>
      <c r="F88" s="352"/>
      <c r="G88" s="352"/>
      <c r="H88" s="352"/>
      <c r="I88" s="352"/>
    </row>
    <row r="89" spans="1:9" x14ac:dyDescent="0.25">
      <c r="A89" s="382" t="s">
        <v>101</v>
      </c>
      <c r="B89" s="382"/>
      <c r="C89" s="107"/>
      <c r="D89" s="108"/>
      <c r="E89" s="109"/>
      <c r="F89" s="110"/>
      <c r="G89" s="108"/>
      <c r="H89" s="107"/>
      <c r="I89" s="108"/>
    </row>
    <row r="90" spans="1:9" x14ac:dyDescent="0.25">
      <c r="A90" s="326" t="s">
        <v>99</v>
      </c>
      <c r="B90" s="327"/>
      <c r="C90" s="107" t="s">
        <v>58</v>
      </c>
      <c r="D90" s="108">
        <f>4.5*0.4</f>
        <v>1.8</v>
      </c>
      <c r="E90" s="109">
        <v>0</v>
      </c>
      <c r="F90" s="110">
        <f>D90*E90</f>
        <v>0</v>
      </c>
      <c r="G90" s="108"/>
      <c r="H90" s="107">
        <f>F90</f>
        <v>0</v>
      </c>
      <c r="I90" s="111"/>
    </row>
    <row r="91" spans="1:9" x14ac:dyDescent="0.25">
      <c r="A91" s="389" t="s">
        <v>82</v>
      </c>
      <c r="B91" s="389"/>
      <c r="C91" s="128"/>
      <c r="D91" s="129"/>
      <c r="E91" s="130"/>
      <c r="F91" s="130"/>
      <c r="G91" s="130"/>
      <c r="H91" s="70">
        <f>H90</f>
        <v>0</v>
      </c>
      <c r="I91" s="131"/>
    </row>
    <row r="92" spans="1:9" x14ac:dyDescent="0.25">
      <c r="A92" s="390"/>
      <c r="B92" s="390"/>
      <c r="C92" s="390"/>
      <c r="D92" s="390"/>
      <c r="E92" s="390"/>
      <c r="F92" s="390"/>
      <c r="G92" s="390"/>
      <c r="H92" s="390"/>
      <c r="I92" s="390"/>
    </row>
    <row r="93" spans="1:9" x14ac:dyDescent="0.25">
      <c r="A93" s="132"/>
      <c r="B93" s="132"/>
      <c r="C93" s="132"/>
      <c r="D93" s="132"/>
      <c r="E93" s="132"/>
      <c r="F93" s="132"/>
      <c r="G93" s="132"/>
      <c r="H93" s="132"/>
      <c r="I93" s="132"/>
    </row>
    <row r="94" spans="1:9" ht="16.5" customHeight="1" x14ac:dyDescent="0.25">
      <c r="A94" s="132"/>
      <c r="B94" s="132"/>
      <c r="C94" s="132"/>
      <c r="D94" s="132"/>
      <c r="E94" s="132"/>
      <c r="F94" s="132"/>
      <c r="G94" s="132"/>
      <c r="H94" s="132"/>
      <c r="I94" s="132"/>
    </row>
    <row r="95" spans="1:9" ht="13.5" customHeight="1" x14ac:dyDescent="0.25">
      <c r="A95" s="132"/>
      <c r="B95" s="132"/>
      <c r="C95" s="132"/>
      <c r="D95" s="132"/>
      <c r="E95" s="132"/>
      <c r="F95" s="132"/>
      <c r="G95" s="132"/>
      <c r="H95" s="132"/>
      <c r="I95" s="132"/>
    </row>
    <row r="96" spans="1:9" ht="6" customHeight="1" x14ac:dyDescent="0.25">
      <c r="A96" s="132"/>
      <c r="B96" s="132"/>
      <c r="C96" s="132"/>
      <c r="D96" s="132"/>
      <c r="E96" s="132"/>
      <c r="F96" s="132"/>
      <c r="G96" s="132"/>
      <c r="H96" s="132"/>
      <c r="I96" s="132"/>
    </row>
    <row r="97" spans="1:9" ht="18.75" customHeight="1" x14ac:dyDescent="0.25">
      <c r="A97" s="132"/>
      <c r="B97" s="132"/>
      <c r="C97" s="132"/>
      <c r="D97" s="132"/>
      <c r="E97" s="132"/>
      <c r="F97" s="132"/>
      <c r="G97" s="132"/>
      <c r="H97" s="132"/>
      <c r="I97" s="132"/>
    </row>
    <row r="98" spans="1:9" x14ac:dyDescent="0.25">
      <c r="A98" s="132"/>
      <c r="B98" s="132"/>
      <c r="C98" s="132"/>
      <c r="D98" s="132"/>
      <c r="E98" s="132"/>
      <c r="F98" s="132"/>
      <c r="G98" s="132"/>
      <c r="H98" s="132"/>
      <c r="I98" s="132"/>
    </row>
    <row r="99" spans="1:9" x14ac:dyDescent="0.25">
      <c r="A99" s="132"/>
      <c r="B99" s="132"/>
      <c r="C99" s="132"/>
      <c r="D99" s="132"/>
      <c r="E99" s="132"/>
      <c r="F99" s="132"/>
      <c r="G99" s="132"/>
      <c r="H99" s="132"/>
      <c r="I99" s="132"/>
    </row>
    <row r="100" spans="1:9" x14ac:dyDescent="0.25">
      <c r="A100" s="132"/>
      <c r="B100" s="132"/>
      <c r="C100" s="132"/>
      <c r="D100" s="132"/>
      <c r="E100" s="132"/>
      <c r="F100" s="132"/>
      <c r="G100" s="132"/>
      <c r="H100" s="132"/>
      <c r="I100" s="132"/>
    </row>
  </sheetData>
  <mergeCells count="153">
    <mergeCell ref="H87:H88"/>
    <mergeCell ref="I87:I88"/>
    <mergeCell ref="A89:B89"/>
    <mergeCell ref="A90:B90"/>
    <mergeCell ref="A91:B91"/>
    <mergeCell ref="A92:I92"/>
    <mergeCell ref="A82:B82"/>
    <mergeCell ref="A83:B83"/>
    <mergeCell ref="A84:B84"/>
    <mergeCell ref="C85:I86"/>
    <mergeCell ref="A87:B88"/>
    <mergeCell ref="C87:C88"/>
    <mergeCell ref="D87:D88"/>
    <mergeCell ref="E87:E88"/>
    <mergeCell ref="F87:F88"/>
    <mergeCell ref="G87:G88"/>
    <mergeCell ref="A77:B77"/>
    <mergeCell ref="C78:I79"/>
    <mergeCell ref="A80:B81"/>
    <mergeCell ref="C80:C81"/>
    <mergeCell ref="D80:D81"/>
    <mergeCell ref="E80:E81"/>
    <mergeCell ref="F80:F81"/>
    <mergeCell ref="G80:G81"/>
    <mergeCell ref="H80:H81"/>
    <mergeCell ref="I80:I81"/>
    <mergeCell ref="G72:G73"/>
    <mergeCell ref="H72:H73"/>
    <mergeCell ref="I72:I73"/>
    <mergeCell ref="A74:B74"/>
    <mergeCell ref="A75:B75"/>
    <mergeCell ref="A76:B76"/>
    <mergeCell ref="A66:B66"/>
    <mergeCell ref="A67:B67"/>
    <mergeCell ref="A68:B68"/>
    <mergeCell ref="A69:B69"/>
    <mergeCell ref="C70:I71"/>
    <mergeCell ref="A72:B73"/>
    <mergeCell ref="C72:C73"/>
    <mergeCell ref="D72:D73"/>
    <mergeCell ref="E72:E73"/>
    <mergeCell ref="F72:F73"/>
    <mergeCell ref="C62:I63"/>
    <mergeCell ref="A64:B65"/>
    <mergeCell ref="C64:C65"/>
    <mergeCell ref="D64:D65"/>
    <mergeCell ref="E64:E65"/>
    <mergeCell ref="F64:F65"/>
    <mergeCell ref="G64:G65"/>
    <mergeCell ref="H64:H65"/>
    <mergeCell ref="I64:I65"/>
    <mergeCell ref="H56:H57"/>
    <mergeCell ref="I56:I57"/>
    <mergeCell ref="A58:B58"/>
    <mergeCell ref="A59:B59"/>
    <mergeCell ref="A60:B60"/>
    <mergeCell ref="A61:I61"/>
    <mergeCell ref="A56:B57"/>
    <mergeCell ref="C56:C57"/>
    <mergeCell ref="D56:D57"/>
    <mergeCell ref="E56:E57"/>
    <mergeCell ref="F56:F57"/>
    <mergeCell ref="G56:G57"/>
    <mergeCell ref="H49:H50"/>
    <mergeCell ref="I49:I50"/>
    <mergeCell ref="A51:B51"/>
    <mergeCell ref="A52:B52"/>
    <mergeCell ref="A53:B53"/>
    <mergeCell ref="C54:I55"/>
    <mergeCell ref="A49:B50"/>
    <mergeCell ref="C49:C50"/>
    <mergeCell ref="D49:D50"/>
    <mergeCell ref="E49:E50"/>
    <mergeCell ref="F49:F50"/>
    <mergeCell ref="G49:G50"/>
    <mergeCell ref="I41:I42"/>
    <mergeCell ref="A43:B43"/>
    <mergeCell ref="A44:B44"/>
    <mergeCell ref="A45:B45"/>
    <mergeCell ref="A46:I46"/>
    <mergeCell ref="C47:I48"/>
    <mergeCell ref="A37:B37"/>
    <mergeCell ref="A38:B38"/>
    <mergeCell ref="C39:I40"/>
    <mergeCell ref="A41:B42"/>
    <mergeCell ref="C41:C42"/>
    <mergeCell ref="D41:D42"/>
    <mergeCell ref="E41:E42"/>
    <mergeCell ref="F41:F42"/>
    <mergeCell ref="G41:G42"/>
    <mergeCell ref="H41:H42"/>
    <mergeCell ref="C33:I34"/>
    <mergeCell ref="A35:B36"/>
    <mergeCell ref="C35:C36"/>
    <mergeCell ref="D35:D36"/>
    <mergeCell ref="E35:E36"/>
    <mergeCell ref="F35:F36"/>
    <mergeCell ref="G35:G36"/>
    <mergeCell ref="H35:H36"/>
    <mergeCell ref="I35:I36"/>
    <mergeCell ref="A27:B27"/>
    <mergeCell ref="A28:B28"/>
    <mergeCell ref="A29:B29"/>
    <mergeCell ref="A30:B30"/>
    <mergeCell ref="A31:B31"/>
    <mergeCell ref="A32:B32"/>
    <mergeCell ref="C23:I24"/>
    <mergeCell ref="A25:B26"/>
    <mergeCell ref="C25:C26"/>
    <mergeCell ref="D25:D26"/>
    <mergeCell ref="E25:E26"/>
    <mergeCell ref="F25:F26"/>
    <mergeCell ref="G25:G26"/>
    <mergeCell ref="H25:H26"/>
    <mergeCell ref="I25:I26"/>
    <mergeCell ref="H17:H18"/>
    <mergeCell ref="I17:I18"/>
    <mergeCell ref="A19:B19"/>
    <mergeCell ref="A20:B20"/>
    <mergeCell ref="A21:B21"/>
    <mergeCell ref="A22:I22"/>
    <mergeCell ref="A17:B18"/>
    <mergeCell ref="C17:C18"/>
    <mergeCell ref="D17:D18"/>
    <mergeCell ref="E17:E18"/>
    <mergeCell ref="F17:F18"/>
    <mergeCell ref="G17:G18"/>
    <mergeCell ref="H10:H11"/>
    <mergeCell ref="I10:I11"/>
    <mergeCell ref="A12:B12"/>
    <mergeCell ref="A13:B13"/>
    <mergeCell ref="A14:B14"/>
    <mergeCell ref="C15:I16"/>
    <mergeCell ref="A5:B5"/>
    <mergeCell ref="A6:B6"/>
    <mergeCell ref="A7:B7"/>
    <mergeCell ref="C8:I9"/>
    <mergeCell ref="A10:B11"/>
    <mergeCell ref="C10:C11"/>
    <mergeCell ref="D10:D11"/>
    <mergeCell ref="E10:E11"/>
    <mergeCell ref="F10:F11"/>
    <mergeCell ref="G10:G11"/>
    <mergeCell ref="C1:I2"/>
    <mergeCell ref="J1:L2"/>
    <mergeCell ref="A3:B4"/>
    <mergeCell ref="C3:C4"/>
    <mergeCell ref="D3:D4"/>
    <mergeCell ref="E3:E4"/>
    <mergeCell ref="F3:F4"/>
    <mergeCell ref="G3:G4"/>
    <mergeCell ref="H3:H4"/>
    <mergeCell ref="I3:I4"/>
  </mergeCells>
  <pageMargins left="0.511811024" right="0.511811024" top="0.78740157499999996" bottom="0.78740157499999996" header="0.31496062000000002" footer="0.31496062000000002"/>
  <pageSetup paperSize="9" orientation="landscape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planilha </vt:lpstr>
      <vt:lpstr>cronograma</vt:lpstr>
      <vt:lpstr>MEMORIA DE CALCULO</vt:lpstr>
      <vt:lpstr>TRECHO 1</vt:lpstr>
      <vt:lpstr>TRECHO 2</vt:lpstr>
      <vt:lpstr>TRECHO 3</vt:lpstr>
      <vt:lpstr>'MEMORIA DE CALCULO'!Area_de_impressao</vt:lpstr>
      <vt:lpstr>'planilha '!Area_de_impressao</vt:lpstr>
      <vt:lpstr>'TRECHO 1'!Area_de_impressao</vt:lpstr>
      <vt:lpstr>'TRECHO 2'!Area_de_impressao</vt:lpstr>
      <vt:lpstr>'TRECHO 3'!Area_de_impressao</vt:lpstr>
      <vt:lpstr>'planilha '!Titulos_de_impressao</vt:lpstr>
    </vt:vector>
  </TitlesOfParts>
  <Company>Caixa Econômica Federal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GEPAD</dc:creator>
  <cp:lastModifiedBy>Gecely</cp:lastModifiedBy>
  <cp:lastPrinted>2020-03-20T19:39:20Z</cp:lastPrinted>
  <dcterms:created xsi:type="dcterms:W3CDTF">1998-10-30T18:34:56Z</dcterms:created>
  <dcterms:modified xsi:type="dcterms:W3CDTF">2020-03-25T18:46:27Z</dcterms:modified>
</cp:coreProperties>
</file>